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60" windowWidth="8472" windowHeight="4488" tabRatio="602" firstSheet="4" activeTab="6"/>
  </bookViews>
  <sheets>
    <sheet name="Condensed IS-31.3.2014" sheetId="12" r:id="rId1"/>
    <sheet name="Condensed BS-31.3.2014" sheetId="24" r:id="rId2"/>
    <sheet name="Condensed SCI-31.3.2014" sheetId="21" r:id="rId3"/>
    <sheet name="Condensed Equity-31.3.2014" sheetId="25" r:id="rId4"/>
    <sheet name="Condensed CF-31.3.2014" sheetId="8" r:id="rId5"/>
    <sheet name="IFS Notes-31.3.2014" sheetId="27" r:id="rId6"/>
    <sheet name="KLSE notes-31.3.2014" sheetId="22" r:id="rId7"/>
    <sheet name="Sheet1" sheetId="28" r:id="rId8"/>
  </sheets>
  <externalReferences>
    <externalReference r:id="rId9"/>
  </externalReferences>
  <definedNames>
    <definedName name="_xlnm.Print_Area" localSheetId="5">'IFS Notes-31.3.2014'!$A$1:$P$132</definedName>
  </definedNames>
  <calcPr calcId="145621"/>
</workbook>
</file>

<file path=xl/calcChain.xml><?xml version="1.0" encoding="utf-8"?>
<calcChain xmlns="http://schemas.openxmlformats.org/spreadsheetml/2006/main">
  <c r="H59" i="24" l="1"/>
  <c r="H58" i="24"/>
  <c r="F20" i="25"/>
  <c r="J19" i="25"/>
  <c r="I19" i="25"/>
  <c r="K19" i="25"/>
  <c r="L19" i="25"/>
  <c r="L26" i="25"/>
  <c r="L26" i="21"/>
  <c r="L28" i="21"/>
  <c r="K59" i="24"/>
  <c r="K58" i="24"/>
  <c r="K16" i="25"/>
  <c r="M16" i="25"/>
  <c r="K17" i="25"/>
  <c r="K18" i="25"/>
  <c r="K20" i="25"/>
  <c r="M20" i="25"/>
  <c r="K21" i="25"/>
  <c r="M21" i="25"/>
  <c r="K22" i="25"/>
  <c r="K23" i="25"/>
  <c r="K24" i="25"/>
  <c r="M24" i="25"/>
  <c r="K25" i="25"/>
  <c r="G165" i="22"/>
  <c r="H106" i="22"/>
  <c r="F105" i="27"/>
  <c r="F106" i="27"/>
  <c r="F104" i="27"/>
  <c r="E105" i="27"/>
  <c r="E107" i="27" s="1"/>
  <c r="E106" i="27"/>
  <c r="E104" i="27"/>
  <c r="I39" i="21"/>
  <c r="N39" i="21"/>
  <c r="K15" i="25"/>
  <c r="M15" i="25"/>
  <c r="K43" i="25"/>
  <c r="K44" i="25"/>
  <c r="M44" i="25"/>
  <c r="K45" i="25"/>
  <c r="M45" i="25"/>
  <c r="K46" i="25"/>
  <c r="M46" i="25"/>
  <c r="K47" i="25"/>
  <c r="M47" i="25"/>
  <c r="K42" i="25"/>
  <c r="M42" i="25"/>
  <c r="D76" i="27"/>
  <c r="L49" i="25"/>
  <c r="J49" i="25"/>
  <c r="I49" i="25"/>
  <c r="H49" i="25"/>
  <c r="G49" i="25"/>
  <c r="F49" i="25"/>
  <c r="E49" i="25"/>
  <c r="I26" i="25"/>
  <c r="H26" i="25"/>
  <c r="G26" i="25"/>
  <c r="F26" i="25"/>
  <c r="E26" i="25"/>
  <c r="M23" i="25"/>
  <c r="H17" i="8"/>
  <c r="G172" i="22"/>
  <c r="G175" i="22"/>
  <c r="G177" i="22"/>
  <c r="F58" i="22"/>
  <c r="H58" i="22"/>
  <c r="F59" i="22"/>
  <c r="H59" i="22"/>
  <c r="F57" i="22"/>
  <c r="H57" i="22"/>
  <c r="C58" i="22"/>
  <c r="E58" i="22"/>
  <c r="C59" i="22"/>
  <c r="E59" i="22"/>
  <c r="C57" i="22"/>
  <c r="C60" i="22"/>
  <c r="E60" i="22"/>
  <c r="E57" i="22"/>
  <c r="H21" i="24"/>
  <c r="F145" i="22"/>
  <c r="F147" i="22"/>
  <c r="F148" i="22"/>
  <c r="F150" i="22"/>
  <c r="J33" i="8"/>
  <c r="J25" i="8"/>
  <c r="J21" i="8"/>
  <c r="J34" i="8"/>
  <c r="J38" i="8"/>
  <c r="K63" i="24"/>
  <c r="H63" i="24"/>
  <c r="K54" i="24"/>
  <c r="H54" i="24"/>
  <c r="H55" i="24"/>
  <c r="H56" i="24"/>
  <c r="K48" i="24"/>
  <c r="K55" i="24"/>
  <c r="K56" i="24"/>
  <c r="H48" i="24"/>
  <c r="K42" i="24"/>
  <c r="J45" i="24"/>
  <c r="K40" i="24"/>
  <c r="K30" i="24"/>
  <c r="K21" i="24"/>
  <c r="K31" i="24"/>
  <c r="G85" i="22"/>
  <c r="G60" i="22"/>
  <c r="D60" i="22"/>
  <c r="G29" i="22"/>
  <c r="F29" i="22"/>
  <c r="D29" i="22"/>
  <c r="C29" i="22"/>
  <c r="E29" i="22"/>
  <c r="H28" i="22"/>
  <c r="E28" i="22"/>
  <c r="H27" i="22"/>
  <c r="E27" i="22"/>
  <c r="H26" i="22"/>
  <c r="E26" i="22"/>
  <c r="G19" i="22"/>
  <c r="F19" i="22"/>
  <c r="K19" i="12"/>
  <c r="D19" i="22"/>
  <c r="E19" i="22"/>
  <c r="C19" i="22"/>
  <c r="H18" i="22"/>
  <c r="E18" i="22"/>
  <c r="H17" i="22"/>
  <c r="E17" i="22"/>
  <c r="H16" i="22"/>
  <c r="E16" i="22"/>
  <c r="H33" i="8"/>
  <c r="L30" i="21"/>
  <c r="I22" i="12"/>
  <c r="K24" i="12"/>
  <c r="F26" i="12"/>
  <c r="F28" i="12"/>
  <c r="K28" i="12"/>
  <c r="J34" i="12"/>
  <c r="I35" i="12"/>
  <c r="I38" i="12"/>
  <c r="I46" i="12"/>
  <c r="J39" i="12"/>
  <c r="L48" i="12"/>
  <c r="I32" i="21"/>
  <c r="K26" i="12"/>
  <c r="J26" i="25"/>
  <c r="H40" i="24"/>
  <c r="I41" i="12"/>
  <c r="O34" i="12"/>
  <c r="O39" i="12"/>
  <c r="N22" i="12"/>
  <c r="N35" i="12"/>
  <c r="N21" i="21"/>
  <c r="N32" i="21"/>
  <c r="M43" i="25"/>
  <c r="F19" i="12"/>
  <c r="H123" i="22"/>
  <c r="H126" i="22"/>
  <c r="H110" i="22"/>
  <c r="H116" i="22"/>
  <c r="H128" i="22"/>
  <c r="H42" i="24"/>
  <c r="G45" i="24"/>
  <c r="H30" i="24"/>
  <c r="H31" i="24"/>
  <c r="H61" i="24"/>
  <c r="G37" i="21"/>
  <c r="F24" i="12"/>
  <c r="F32" i="12"/>
  <c r="H39" i="12"/>
  <c r="G22" i="12"/>
  <c r="F22" i="12"/>
  <c r="G35" i="12"/>
  <c r="G38" i="12"/>
  <c r="H34" i="12"/>
  <c r="H13" i="8"/>
  <c r="H21" i="8"/>
  <c r="K32" i="12"/>
  <c r="M39" i="12"/>
  <c r="L22" i="12"/>
  <c r="K22" i="12"/>
  <c r="H25" i="8"/>
  <c r="L35" i="12"/>
  <c r="L21" i="21"/>
  <c r="L32" i="21"/>
  <c r="M34" i="12"/>
  <c r="L38" i="12"/>
  <c r="G164" i="22"/>
  <c r="L41" i="12"/>
  <c r="L37" i="21"/>
  <c r="H34" i="8"/>
  <c r="H38" i="8"/>
  <c r="F60" i="22"/>
  <c r="H60" i="22"/>
  <c r="H19" i="22"/>
  <c r="F107" i="27"/>
  <c r="H29" i="22"/>
  <c r="G166" i="22"/>
  <c r="M19" i="25"/>
  <c r="L36" i="21"/>
  <c r="L39" i="21"/>
  <c r="K26" i="25"/>
  <c r="F38" i="12"/>
  <c r="G41" i="12"/>
  <c r="F164" i="22"/>
  <c r="M49" i="25"/>
  <c r="K61" i="24"/>
  <c r="M26" i="25"/>
  <c r="K49" i="25"/>
  <c r="M22" i="25"/>
  <c r="L46" i="12"/>
  <c r="K35" i="12"/>
  <c r="F35" i="12"/>
  <c r="N38" i="12"/>
  <c r="F41" i="12"/>
  <c r="G21" i="21"/>
  <c r="G32" i="21"/>
  <c r="G36" i="21"/>
  <c r="G39" i="21"/>
  <c r="N41" i="12"/>
  <c r="K41" i="12"/>
  <c r="K38" i="12"/>
  <c r="N46" i="12"/>
  <c r="K46" i="12"/>
  <c r="F165" i="22"/>
  <c r="F166" i="22"/>
  <c r="G46" i="12"/>
  <c r="F46" i="12"/>
</calcChain>
</file>

<file path=xl/comments1.xml><?xml version="1.0" encoding="utf-8"?>
<comments xmlns="http://schemas.openxmlformats.org/spreadsheetml/2006/main">
  <authors>
    <author>yinhuiteo</author>
  </authors>
  <commentList>
    <comment ref="L24" authorId="0">
      <text>
        <r>
          <rPr>
            <b/>
            <sz val="9"/>
            <color indexed="81"/>
            <rFont val="Tahoma"/>
            <family val="2"/>
          </rPr>
          <t>yinhuiteo:</t>
        </r>
        <r>
          <rPr>
            <sz val="9"/>
            <color indexed="81"/>
            <rFont val="Tahoma"/>
            <family val="2"/>
          </rPr>
          <t xml:space="preserve">
4,224
for endau rights issue, TP fertiliser increase in MI as well as opening balance differences</t>
        </r>
      </text>
    </comment>
  </commentList>
</comments>
</file>

<file path=xl/sharedStrings.xml><?xml version="1.0" encoding="utf-8"?>
<sst xmlns="http://schemas.openxmlformats.org/spreadsheetml/2006/main" count="574" uniqueCount="381">
  <si>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</si>
  <si>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</si>
  <si>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</si>
  <si>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</si>
  <si>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</si>
  <si>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</si>
  <si>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</si>
  <si>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</si>
  <si>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 xml:space="preserve">PRECEDING </t>
  </si>
  <si>
    <t>YEAR</t>
  </si>
  <si>
    <t>CORRESPONDING</t>
  </si>
  <si>
    <t>TO-DATE</t>
  </si>
  <si>
    <t>PERIOD</t>
  </si>
  <si>
    <t>Revenue</t>
  </si>
  <si>
    <t>Operating Profit</t>
  </si>
  <si>
    <t>Depreciation and amortisation</t>
  </si>
  <si>
    <t>Interest income</t>
  </si>
  <si>
    <t>Profit Before Taxation</t>
  </si>
  <si>
    <t>Less: Tax expense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</si>
  <si>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</si>
  <si>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</si>
  <si>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</si>
  <si>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</si>
  <si>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</si>
  <si>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</si>
  <si>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</si>
  <si>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</si>
  <si>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</si>
  <si>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</si>
  <si>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</si>
  <si>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</si>
  <si>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</si>
  <si>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</si>
  <si>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Basis of preparation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</si>
  <si>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</si>
  <si>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</si>
  <si>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</si>
  <si>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</si>
  <si>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</si>
  <si>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</si>
  <si>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</si>
  <si>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Unusual items</t>
  </si>
  <si>
    <t>There were no material changes in estimates during the quarter under review.</t>
  </si>
  <si>
    <t>Debts and securities</t>
  </si>
  <si>
    <t>Todate</t>
  </si>
  <si>
    <t>Segmental Information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</si>
  <si>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</si>
  <si>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</si>
  <si>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</si>
  <si>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</si>
  <si>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The valuations of land and building have been brought forward, without amendment from the previous annual report.</t>
  </si>
  <si>
    <t>Material subsequent Event</t>
  </si>
  <si>
    <t>There were no material events subsequent to the end of current quarter that have not been reflected in the financial statements.</t>
  </si>
  <si>
    <t>Changes in composition of the Group.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</si>
  <si>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</si>
  <si>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</si>
  <si>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</si>
  <si>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</si>
  <si>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</si>
  <si>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</si>
  <si>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</si>
  <si>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</si>
  <si>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</si>
  <si>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</si>
  <si>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</si>
  <si>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</si>
  <si>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</si>
  <si>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</si>
  <si>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</si>
  <si>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</si>
  <si>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</si>
  <si>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</si>
  <si>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</si>
  <si>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</si>
  <si>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</si>
  <si>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</si>
  <si>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</si>
  <si>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</si>
  <si>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</si>
  <si>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</si>
  <si>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</si>
  <si>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</si>
  <si>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</si>
  <si>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</si>
  <si>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</si>
  <si>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</si>
  <si>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</si>
  <si>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</si>
  <si>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</si>
  <si>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</si>
  <si>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B8</t>
  </si>
  <si>
    <t>Corporate Proposals</t>
  </si>
  <si>
    <t>B9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</si>
  <si>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</si>
  <si>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</si>
  <si>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</si>
  <si>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(unsecured)</t>
  </si>
  <si>
    <t xml:space="preserve">  Term loans-short term (unsecured)</t>
  </si>
  <si>
    <t xml:space="preserve">  Term loans-long term (unsecured)</t>
  </si>
  <si>
    <t>B10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</si>
  <si>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</si>
  <si>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</si>
  <si>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</si>
  <si>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</si>
  <si>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</si>
  <si>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</si>
  <si>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</si>
  <si>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</si>
  <si>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</si>
  <si>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</si>
  <si>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</si>
  <si>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Review of performance for the current quarter and financial period to-date.</t>
  </si>
  <si>
    <t>Cumulative period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</si>
  <si>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</si>
  <si>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</si>
  <si>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</si>
  <si>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</si>
  <si>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</si>
  <si>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</si>
  <si>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</si>
  <si>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</si>
  <si>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</si>
  <si>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</si>
  <si>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</si>
  <si>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</si>
  <si>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</si>
  <si>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</si>
  <si>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</si>
  <si>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</si>
  <si>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</si>
  <si>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</si>
  <si>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</si>
  <si>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</si>
  <si>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</si>
  <si>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</si>
  <si>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</si>
  <si>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</si>
  <si>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Number of shares in issue ('000)</t>
  </si>
  <si>
    <t>Profit for the period</t>
  </si>
  <si>
    <t>Attributable to:</t>
  </si>
  <si>
    <t>Shareholders of the Company</t>
  </si>
  <si>
    <t>Minority interests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</si>
  <si>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</si>
  <si>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</si>
  <si>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>Attributable to shareholders of the Company</t>
  </si>
  <si>
    <t>Retained Profit</t>
  </si>
  <si>
    <t>Share Capital</t>
  </si>
  <si>
    <t>the accompanying explanatory notes attached to the interim financial statements.</t>
  </si>
  <si>
    <t>Net cash from operating activities</t>
  </si>
  <si>
    <t>Net cash used in investing activities</t>
  </si>
  <si>
    <t xml:space="preserve">   Trade receivables</t>
  </si>
  <si>
    <t>Audited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</si>
  <si>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</si>
  <si>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</si>
  <si>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</si>
  <si>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</si>
  <si>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</si>
  <si>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% increase</t>
  </si>
  <si>
    <t>against last period</t>
  </si>
  <si>
    <t xml:space="preserve">   Palm Oil Activities (POA)</t>
  </si>
  <si>
    <t xml:space="preserve"> Preceding quarter</t>
  </si>
  <si>
    <t xml:space="preserve">   Palm Oil Activities</t>
  </si>
  <si>
    <t>(Effective tax rate)</t>
  </si>
  <si>
    <t>(% against PBT)</t>
  </si>
  <si>
    <t>Treasury Shares</t>
  </si>
  <si>
    <t>Share Premium</t>
  </si>
  <si>
    <t>Exchange Translation Reserve</t>
  </si>
  <si>
    <t>Based on number of shares:('000)</t>
  </si>
  <si>
    <t>Nature and amount of changes in estimates</t>
  </si>
  <si>
    <t>A1.</t>
  </si>
  <si>
    <t>A2.</t>
  </si>
  <si>
    <t>On an overall basis therefore, the group's performance varies seasonally and maybe affected by unusual and unforeseen events affecting each of the core activities.</t>
  </si>
  <si>
    <t>Q1</t>
  </si>
  <si>
    <t>April to June</t>
  </si>
  <si>
    <t>Q2</t>
  </si>
  <si>
    <t>July to September</t>
  </si>
  <si>
    <t>Q3</t>
  </si>
  <si>
    <t>October to December</t>
  </si>
  <si>
    <t>Q4</t>
  </si>
  <si>
    <t>January to March</t>
  </si>
  <si>
    <t>A3.</t>
  </si>
  <si>
    <t>A4.</t>
  </si>
  <si>
    <t>A5.</t>
  </si>
  <si>
    <t>A6.</t>
  </si>
  <si>
    <t>Dividend Paid</t>
  </si>
  <si>
    <t>A7.</t>
  </si>
  <si>
    <t>A8.</t>
  </si>
  <si>
    <t>A9.</t>
  </si>
  <si>
    <t>A10.</t>
  </si>
  <si>
    <t>A11.</t>
  </si>
  <si>
    <t xml:space="preserve">  Long term borrowings (LT Debts/Total Equity)</t>
  </si>
  <si>
    <t xml:space="preserve">Group Borrowings </t>
  </si>
  <si>
    <t>Short term:</t>
  </si>
  <si>
    <t>Long Term:</t>
  </si>
  <si>
    <t xml:space="preserve">Total Borrowings </t>
  </si>
  <si>
    <t>Disclosure of audit report qualification</t>
  </si>
  <si>
    <t>There was no qualification in the audit report of the preceding annual financial statements.</t>
  </si>
  <si>
    <t>Finance costs</t>
  </si>
  <si>
    <t>Total Comprehensive income</t>
  </si>
  <si>
    <t>CONDENSED CONSOLIDATED STATEMENT OF FINANCIAL POSITION</t>
  </si>
  <si>
    <t xml:space="preserve">  Deferred income</t>
  </si>
  <si>
    <t>the accompanying explanatory notes attached to this interim financial statements.</t>
  </si>
  <si>
    <t>Total comprehensive income for the period</t>
  </si>
  <si>
    <t xml:space="preserve"> There were no changes in material litigation at the date of this report.</t>
  </si>
  <si>
    <t>Foreign currency translation differences for foreign operations</t>
  </si>
  <si>
    <t>Other comprehensive income/(loss), net of tax:</t>
  </si>
  <si>
    <t>Financial instruments</t>
  </si>
  <si>
    <t>Non-Distributable</t>
  </si>
  <si>
    <t>Distributable</t>
  </si>
  <si>
    <t>There are no changes to policies related to financial instruments since last financial year.</t>
  </si>
  <si>
    <r>
      <t xml:space="preserve">QL RESOURCES BERHAD </t>
    </r>
    <r>
      <rPr>
        <b/>
        <vertAlign val="subscript"/>
        <sz val="18"/>
        <rFont val="Comic Sans MS"/>
        <family val="4"/>
      </rPr>
      <t>(428915-X)</t>
    </r>
  </si>
  <si>
    <r>
      <t xml:space="preserve">QL RESOURCES BERHAD </t>
    </r>
    <r>
      <rPr>
        <b/>
        <vertAlign val="subscript"/>
        <sz val="18"/>
        <rFont val="Arial"/>
        <family val="2"/>
      </rPr>
      <t>(428915-X)</t>
    </r>
  </si>
  <si>
    <t>Other receivables</t>
  </si>
  <si>
    <t xml:space="preserve">The unaudited interim financial statements of the Group have been prepared in accordance with the requirements of </t>
  </si>
  <si>
    <t>Realised and Unrealised profits</t>
  </si>
  <si>
    <t>Total Retained profit of the Company &amp; its subsidiaries</t>
  </si>
  <si>
    <t>Total Retained profit of Associates</t>
  </si>
  <si>
    <t>Consolidation Adjustments</t>
  </si>
  <si>
    <t>Total Group Retained profit as per consolidated accounts</t>
  </si>
  <si>
    <t>A12</t>
  </si>
  <si>
    <t>Share of profit of associates (net)</t>
  </si>
  <si>
    <t>There are no unusual items that have material effect on the assets, liabilities, equity, net income or cash flow during the quarter under review.</t>
  </si>
  <si>
    <t xml:space="preserve">     1.4.2012 to</t>
  </si>
  <si>
    <t>Hedging reserve</t>
  </si>
  <si>
    <t>Non-controlling interests</t>
  </si>
  <si>
    <t>Adjustments for:</t>
  </si>
  <si>
    <t xml:space="preserve">Depreciation &amp; amortisation </t>
  </si>
  <si>
    <t>(Increase)/Decrease in working capital</t>
  </si>
  <si>
    <t>Income tax paid</t>
  </si>
  <si>
    <t>Others</t>
  </si>
  <si>
    <t>Net borrrowings</t>
  </si>
  <si>
    <t>Net cash from financing activities</t>
  </si>
  <si>
    <t>Net increase in cash and cash equivalents</t>
  </si>
  <si>
    <t>Cash Flow Hedge</t>
  </si>
  <si>
    <t xml:space="preserve">Unrealised </t>
  </si>
  <si>
    <t xml:space="preserve"> Realised</t>
  </si>
  <si>
    <t>Realised</t>
  </si>
  <si>
    <t>Malaysian Financial Reporting Standards (MFRS Framework)</t>
  </si>
  <si>
    <t>On 19 November 2011, the Malaysian Accounting Standards Board (“MASB”) issued a new MASB</t>
  </si>
  <si>
    <t>approved accounting framework, the Malaysian Financial Reporting Standards (“MFRS Framework”).</t>
  </si>
  <si>
    <t>The MFRS Framework is to be applied by all Entities Other Than Private Entities for annual periods</t>
  </si>
  <si>
    <t>141 “Agriculture” and IC Interpretation 15 “Agreements for the Construction of Real Estate”, including</t>
  </si>
  <si>
    <t>its parent, significant investor and venturer (herein called “Transitioning Entities”).</t>
  </si>
  <si>
    <t>Transitioning Entities will be allowed to defer adoption of the new MFRS Framework for an additional</t>
  </si>
  <si>
    <t>The Group falls within the scope definition of Transitioning Entities and accordingly, will adopt the</t>
  </si>
  <si>
    <t>financial statements, the Group will be required to restate the comparative financial statements to</t>
  </si>
  <si>
    <t>amounts reflecting the application of MFRS Framework. Adjustments required on transition, if any,</t>
  </si>
  <si>
    <t>will be made retrospectively against opening retained earnings.</t>
  </si>
  <si>
    <t>two year. Consequently, adoption of the MFRS Framework by Transitioning Entities will be</t>
  </si>
  <si>
    <t>Dividend paid</t>
  </si>
  <si>
    <t>Dividend paid to Minority interest</t>
  </si>
  <si>
    <t>Dividend paid to Shareholders</t>
  </si>
  <si>
    <t>B14</t>
  </si>
  <si>
    <t>with those used in the preparation of the financial statements for the financial year ended 31 March 2013 except for the adoption of the following</t>
  </si>
  <si>
    <t>FRS, Intepretations and Amendments which are effective for annuals periods beginning on or after 1st January 2013.</t>
  </si>
  <si>
    <t>·        FRS 10, Consolidated Financial Statements</t>
  </si>
  <si>
    <t>·        FRS 11, Joint Arrangements</t>
  </si>
  <si>
    <t>·        FRS 12, Disclosure of Interests in Other Entities</t>
  </si>
  <si>
    <t>·        FRS 13, Fair Value Measurement</t>
  </si>
  <si>
    <t>·        FRS 119, Employee Benefits (2011)</t>
  </si>
  <si>
    <t>·        FRS 127, Separate Financial Statements (2011)</t>
  </si>
  <si>
    <t>·        FRS 128, Investments in Associates and Joint Ventures (2011)</t>
  </si>
  <si>
    <t>·        IC Interpretation 20, Stripping Costs in the Production Phase of a Surface Mine</t>
  </si>
  <si>
    <t>·        Amendments to FRS 7, Financial Instruments: Disclosures – Offsetting Financial Assets and Financial Liabilities</t>
  </si>
  <si>
    <t>·        Amendments to FRS 1, First-time Adoption of Financial Reporting Standards – Government Loans</t>
  </si>
  <si>
    <t>·        Amendments to FRS 1, First-time Adoption of Financial Reporting Standards (Annual Improvements 2009-2011 Cycle)</t>
  </si>
  <si>
    <t>·        Amendments to FRS 101, Presentation of Financial Statements (Annual Improvements 2009-2011 Cycle)</t>
  </si>
  <si>
    <t>·        Amendments to FRS 116, Property, Plant and Equipment (Annual Improvements 2009-2011 Cycle)</t>
  </si>
  <si>
    <t>·        Amendments to FRS 132, Financial Instruments: Presentation (Annual Improvements 2009-2011 Cycle)</t>
  </si>
  <si>
    <t>·        Amendments to FRS 134, Interim Financial Reporting (Annual Improvements 2009-2011 Cycle)</t>
  </si>
  <si>
    <t>·        Amendments to FRS 10, Consolidated Financial Statements: Transition Guidance</t>
  </si>
  <si>
    <t>·        Amendments to FRS 11, Joint Arrangements: Transition Guidance</t>
  </si>
  <si>
    <t>·        Amendments to FRS 12, Disclosure of Interests in Other Entities: Transition Guidance</t>
  </si>
  <si>
    <t>beginning on or after 1 January 2014, with the exception of entities that are within the scope of MFRS</t>
  </si>
  <si>
    <t>Based on past 5 years quarterly data, our average seasonal earnings index is as follows:</t>
  </si>
  <si>
    <t xml:space="preserve">Changes in Contingent Liabilities </t>
  </si>
  <si>
    <t xml:space="preserve">The Company provides unsecured financial guarantes to banks in respect of banking facilities granted to </t>
  </si>
  <si>
    <t>certain subsidiaries. Possible obligations, whose existence will only be confirmed by the occurrence</t>
  </si>
  <si>
    <t xml:space="preserve">or non-occurrence of one or more future events, are disclosed as contingent liabilities unless the probability of outflow of </t>
  </si>
  <si>
    <t>economic benefits is remote.</t>
  </si>
  <si>
    <t xml:space="preserve">     1.4.2013 to</t>
  </si>
  <si>
    <t>31.3.2013</t>
  </si>
  <si>
    <t>44 days</t>
  </si>
  <si>
    <t>39 days</t>
  </si>
  <si>
    <t xml:space="preserve">   Other receivables, assets and prepayment</t>
  </si>
  <si>
    <t xml:space="preserve">  Share Premium</t>
  </si>
  <si>
    <t>The Condensed Consolidated Statement of Financial Position should be read in conjunction with the Annual Financial Statements for year ended 31 March 2013 and</t>
  </si>
  <si>
    <t>The Group uses the following hierachy in determining the fair value of all financial instruments carried at fair value:</t>
  </si>
  <si>
    <t>Level 1 : Quoted prices (unadjusted) in active markets for identical assets or liabilities.</t>
  </si>
  <si>
    <t>Financial Assets:</t>
  </si>
  <si>
    <t>Level 1</t>
  </si>
  <si>
    <t>Level 2</t>
  </si>
  <si>
    <t>Level 3</t>
  </si>
  <si>
    <t>Forward exchange contracts</t>
  </si>
  <si>
    <t>Financial Liabilities:</t>
  </si>
  <si>
    <t>Level 2: Inputs other than quoted prices included in Level 1 that are observable market data, either directly or indirectly.</t>
  </si>
  <si>
    <t>Level 3: Inputs for the asset or liability that are not based on observable market data.</t>
  </si>
  <si>
    <t>The Condensed Consolidated Income Statements should be read in conjunction with the Annual Financial Statements for year ended 31 March 2013 and</t>
  </si>
  <si>
    <t>The Condensed Consolidated Statements of Changes in Equity should be read in conjunction with the Annual Financial Report for year ended 31 March 2013 and</t>
  </si>
  <si>
    <t>The Condensed Consolidated Cash Flow Statement should be read in conjunction with the Annual Financial Statements for year ended 31 March 2013 and</t>
  </si>
  <si>
    <t>Cross currency swap</t>
  </si>
  <si>
    <t>Total</t>
  </si>
  <si>
    <t>Interest rate swap</t>
  </si>
  <si>
    <t xml:space="preserve"> - Islamic</t>
  </si>
  <si>
    <t xml:space="preserve"> - Non-islamic</t>
  </si>
  <si>
    <t xml:space="preserve">  Sukuk</t>
  </si>
  <si>
    <t>At 1.4.2013</t>
  </si>
  <si>
    <t>Contribution from non-controlling interest</t>
  </si>
  <si>
    <t>Cash and cash equivalents at 1.4.2013</t>
  </si>
  <si>
    <t>There were no contingent liabilities at the end of the current financial period for the Group.</t>
  </si>
  <si>
    <t xml:space="preserve">     1.10.2013 to</t>
  </si>
  <si>
    <t>31.12.2013</t>
  </si>
  <si>
    <t>At 1.4.2012</t>
  </si>
  <si>
    <t>mandatory for annual periods beginning on or after  1 January 2014.</t>
  </si>
  <si>
    <t xml:space="preserve">Following the recent press release by MASB on 7 Aug 2013, Transitioning entities are allowed to </t>
  </si>
  <si>
    <t>defer the adoption of MFRS for an additional year, ie for annual period beginning on or after</t>
  </si>
  <si>
    <t xml:space="preserve"> 1 January 2015.</t>
  </si>
  <si>
    <t>MFRS Framework for the financial year ending 31 March 2016.  In presenting its first  MFRS</t>
  </si>
  <si>
    <t>PBT</t>
  </si>
  <si>
    <t>During the quarter under review no dividend was paid.</t>
  </si>
  <si>
    <t>Cash and cash equivalents at 31.12.2013</t>
  </si>
  <si>
    <t>Conversion of warrants</t>
  </si>
  <si>
    <t>The Condensed Consolidated Statement of Comprehensive Income Statements should be read in conjunction with the Annual Financial Statements for year ended 31 March 2013 and</t>
  </si>
  <si>
    <t xml:space="preserve">On 29 January 2014, the Company announced that the board of directors of QL had fixed the issue price of the Rights Shares at RM1.80 and the entitlement date of the Rights </t>
  </si>
  <si>
    <t>Cumulative todate</t>
  </si>
  <si>
    <t>Cumulative  earnings however decreased significantly due to lower CPO price and losses from Indonesia's plantation operations during first half of FY14.</t>
  </si>
  <si>
    <t>31.3.2014</t>
  </si>
  <si>
    <t>CONDENSED CONSOLIDATED INCOME STATEMENTS FOR THE PERIOD ENDED 31.3.2014 (UNAUDITED)</t>
  </si>
  <si>
    <t>4TH QUARTER</t>
  </si>
  <si>
    <t xml:space="preserve">     1.1.2014 to</t>
  </si>
  <si>
    <t>1.1.2013 to</t>
  </si>
  <si>
    <t>INTERIM FINANCIAL REPORT FOR THE 4TH QUARTER ENDED 31.3.2014</t>
  </si>
  <si>
    <t xml:space="preserve">     1.1.2012 to</t>
  </si>
  <si>
    <t>CONDENSED CONSOLIDATED STATEMENT OF COMPREHENSIVE INCOME FOR THE PERIOD ENDED 31.3.2014 (UNAUDITED)</t>
  </si>
  <si>
    <t>CONDENSED CONSOLIDATED CASH FLOW STATEMENT FOR THE PERIOD ENDED 31.3.2014</t>
  </si>
  <si>
    <t>12 months  ended 31.3.2013</t>
  </si>
  <si>
    <t>12 months ended 31.3.2014</t>
  </si>
  <si>
    <t>CONDENSED CONSOLIDATED STATEMENTS OF CHANGES IN EQUITY FOR THE PERIOD ENDED 31.3.2014</t>
  </si>
  <si>
    <t>At 31.3.2014</t>
  </si>
  <si>
    <t>CONDENSED CONSOLIDATED STATEMENTS OF CHANGES IN EQUITY FOR THE PERIOD ENDED 31.3.2013</t>
  </si>
  <si>
    <t>12 months ended 31.3.2013</t>
  </si>
  <si>
    <t>At 31.3.2013</t>
  </si>
  <si>
    <t>POA's cumulative sales increased 12% mainly due to new sales contribution from Indonesia plantation operations.</t>
  </si>
  <si>
    <t>Cumulative  earnings increased 27% due to the same reasons.</t>
  </si>
  <si>
    <t>MPM's current quarter sales decreased 13% against preceding quarter due to seasonal factor.</t>
  </si>
  <si>
    <t>POA's current quarter sales only increased 7% against preceding quarter due to higher CPO price (RM2619 vs RM2424).</t>
  </si>
  <si>
    <t>Commentary on Prospects for the next quarter to 30.6.14</t>
  </si>
  <si>
    <t>Our management expects all three activities contribution in Q1 to be satisfactory.</t>
  </si>
  <si>
    <t>31.3.14</t>
  </si>
  <si>
    <t>Segment information in respect of the Group's business segments for the 4th quarter ended 31.3.14</t>
  </si>
  <si>
    <t>There are no issuance, cancellation, repurchase, resale and repayment of debt and equity securities during the quarter under review except as follows:</t>
  </si>
  <si>
    <t>There were no corporate proposals for the quarter under review.</t>
  </si>
  <si>
    <t>As at 31.3.14, the Group held the following financial assets or liabilities that are measured at fair value:</t>
  </si>
  <si>
    <t>Revolving credit</t>
  </si>
  <si>
    <t>forthcoming general meeting.</t>
  </si>
  <si>
    <t>32 days</t>
  </si>
  <si>
    <t>40 days</t>
  </si>
  <si>
    <t>Issuance of shares</t>
  </si>
  <si>
    <t>Share issue expenses</t>
  </si>
  <si>
    <t>Earnings decreased 42% against preceding quarter due to the same reason.</t>
  </si>
  <si>
    <t>ILF's current quarter sales decreased 11% against preceding quarter mainly due to lower volume of raw materials traded.</t>
  </si>
  <si>
    <t>Current tax expense</t>
  </si>
  <si>
    <t>ILF's current quarter sales increased 3% against corresponding quarter mainly due to higher volume of raw material traded.</t>
  </si>
  <si>
    <t>Current quarter earnings increased 3% against corresponding quarter due to higher margins from Peninsular Poultry operations.</t>
  </si>
  <si>
    <t>Cumulative sales increased 16% due to higher volume of feed raw materials traded as well as higher farm produced prices.</t>
  </si>
  <si>
    <t>Purchase of fixed assets-net</t>
  </si>
  <si>
    <t>Acquistion from non-controlling interest</t>
  </si>
  <si>
    <t xml:space="preserve">corresponding </t>
  </si>
  <si>
    <t>MPM's current quarter sales increased 9% against corresponding quarter due to higher contribution from Indonesia's fishery as well as surimi-based products operations.</t>
  </si>
  <si>
    <t>MPM's current earnings increased 12% due to the same reason.</t>
  </si>
  <si>
    <t>POA's current quarter earnings increased significantly mainly due to improved contribution from Indonesian plantation operations.</t>
  </si>
  <si>
    <t>Cumulative earnings increased 20% mainly due to improved farm produced prices.</t>
  </si>
  <si>
    <t>Earnings improved significantly due to the same reason as well as improvement from Indonesia operations.</t>
  </si>
  <si>
    <t>POA's current quarter sales increased 28% against corresponding quarter mainly due to higher CPO price and higher FFB processed.</t>
  </si>
  <si>
    <t xml:space="preserve"> (CPO price: RM2,619 current qtr vs RM2,212 corresponding qtr).</t>
  </si>
  <si>
    <t>The directors do proposed a final single tier dividend  of 3.5 sen per share in respect of the year ended 31.3.2014 subject to the approval of the shareholders at the</t>
  </si>
  <si>
    <t>However earnings decreased marginally against preceding quarter due to higher contribution from Peninsular Poultry operations.</t>
  </si>
  <si>
    <t>Hence, we are optimistic on Q1 performance.</t>
  </si>
  <si>
    <t>Cumulative sales increased 13% due to overall higher contribution from deep sea fishing , surimi-based products and fishmeal operations.</t>
  </si>
  <si>
    <t xml:space="preserve">Shares and Bonus Shares has been fixed to be on 14 February 2014. The announcement on the completion of the Proposed Bonus Issue was made on 17 February 2014.  </t>
  </si>
  <si>
    <t>The Proposed Rights Issue was completed on 12th March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</si>
</sst>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-* #,##0_-;\-* #,##0_-;_-* &quot;-&quot;??_-;_-@_-"/>
    <numFmt numFmtId="166" formatCode="_(* #,##0_);_(* \(#,##0\);_(* &quot;-&quot;??_);_(@_)"/>
    <numFmt numFmtId="167" formatCode="_(* #,##0.000_);_(* \(#,##0.000\);_(* &quot;-&quot;??_);_(@_)"/>
    <numFmt numFmtId="168" formatCode="_(* #,##0_);_(* \(#,##0\);_(* &quot;-&quot;????????_);_(@_)"/>
    <numFmt numFmtId="169" formatCode="_-* #,##0.0_-;\-* #,##0.0_-;_-* &quot;-&quot;??_-;_-@_-"/>
  </numFmts>
  <fonts count="5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1"/>
    </font>
    <font>
      <u val="doubleAccounting"/>
      <sz val="11"/>
      <name val="Times New Roman"/>
      <family val="1"/>
    </font>
    <font>
      <sz val="12"/>
      <name val="Times New Roman"/>
      <family val="1"/>
    </font>
    <font>
      <sz val="10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4"/>
      <name val="Comic Sans MS"/>
      <family val="4"/>
    </font>
    <font>
      <u val="singleAccounting"/>
      <sz val="11"/>
      <name val="Comic Sans MS"/>
      <family val="4"/>
    </font>
    <font>
      <sz val="11"/>
      <name val="Comic Sans MS"/>
      <family val="4"/>
    </font>
    <font>
      <b/>
      <u val="doubleAccounting"/>
      <sz val="11"/>
      <name val="Times New Roman"/>
      <family val="1"/>
    </font>
    <font>
      <sz val="10"/>
      <name val="Arial"/>
      <family val="2"/>
    </font>
    <font>
      <sz val="18"/>
      <name val="Comic Sans MS"/>
      <family val="4"/>
    </font>
    <font>
      <b/>
      <sz val="18"/>
      <name val="Comic Sans MS"/>
      <family val="4"/>
    </font>
    <font>
      <u val="singleAccounting"/>
      <sz val="18"/>
      <name val="Comic Sans MS"/>
      <family val="4"/>
    </font>
    <font>
      <b/>
      <vertAlign val="subscript"/>
      <sz val="18"/>
      <name val="Comic Sans MS"/>
      <family val="4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u val="singleAccounting"/>
      <sz val="14"/>
      <name val="Times New Roman"/>
      <family val="1"/>
    </font>
    <font>
      <u val="doubleAccounting"/>
      <sz val="14"/>
      <name val="Times New Roman"/>
      <family val="1"/>
    </font>
    <font>
      <u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omic Sans MS"/>
      <family val="4"/>
    </font>
    <font>
      <u val="singleAccounting"/>
      <sz val="12"/>
      <name val="Times New Roman"/>
      <family val="1"/>
    </font>
    <font>
      <u val="singleAccounting"/>
      <sz val="12"/>
      <name val="Arial"/>
      <family val="2"/>
    </font>
    <font>
      <i/>
      <sz val="12"/>
      <name val="Arial"/>
      <family val="2"/>
    </font>
    <font>
      <u val="singleAccounting"/>
      <sz val="14"/>
      <name val="Arial"/>
      <family val="2"/>
    </font>
    <font>
      <u val="doubleAccounting"/>
      <sz val="12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29" fillId="0" borderId="0"/>
    <xf numFmtId="0" fontId="56" fillId="0" borderId="0"/>
    <xf numFmtId="0" fontId="29" fillId="0" borderId="0"/>
    <xf numFmtId="0" fontId="56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Fill="1"/>
    <xf numFmtId="0" fontId="9" fillId="0" borderId="0" xfId="0" applyFont="1" applyFill="1"/>
    <xf numFmtId="0" fontId="16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166" fontId="10" fillId="0" borderId="1" xfId="0" applyNumberFormat="1" applyFont="1" applyFill="1" applyBorder="1"/>
    <xf numFmtId="0" fontId="6" fillId="0" borderId="0" xfId="0" applyFont="1" applyFill="1"/>
    <xf numFmtId="0" fontId="12" fillId="0" borderId="0" xfId="0" applyFont="1" applyFill="1"/>
    <xf numFmtId="43" fontId="0" fillId="0" borderId="0" xfId="0" applyNumberFormat="1" applyFill="1"/>
    <xf numFmtId="166" fontId="10" fillId="0" borderId="2" xfId="0" applyNumberFormat="1" applyFont="1" applyFill="1" applyBorder="1"/>
    <xf numFmtId="166" fontId="10" fillId="0" borderId="3" xfId="0" applyNumberFormat="1" applyFont="1" applyFill="1" applyBorder="1"/>
    <xf numFmtId="0" fontId="13" fillId="0" borderId="0" xfId="0" applyFont="1" applyFill="1"/>
    <xf numFmtId="166" fontId="10" fillId="0" borderId="4" xfId="0" applyNumberFormat="1" applyFont="1" applyFill="1" applyBorder="1"/>
    <xf numFmtId="0" fontId="18" fillId="0" borderId="0" xfId="0" applyFont="1" applyFill="1"/>
    <xf numFmtId="165" fontId="0" fillId="0" borderId="0" xfId="0" applyNumberFormat="1" applyFill="1"/>
    <xf numFmtId="166" fontId="10" fillId="0" borderId="5" xfId="0" applyNumberFormat="1" applyFont="1" applyFill="1" applyBorder="1"/>
    <xf numFmtId="43" fontId="10" fillId="0" borderId="0" xfId="0" applyNumberFormat="1" applyFont="1" applyFill="1" applyBorder="1"/>
    <xf numFmtId="166" fontId="10" fillId="0" borderId="0" xfId="0" applyNumberFormat="1" applyFont="1" applyFill="1"/>
    <xf numFmtId="0" fontId="5" fillId="0" borderId="0" xfId="0" applyFont="1" applyFill="1"/>
    <xf numFmtId="41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3" fillId="0" borderId="0" xfId="0" applyFont="1" applyFill="1"/>
    <xf numFmtId="0" fontId="34" fillId="0" borderId="0" xfId="0" applyFont="1" applyFill="1" applyAlignment="1">
      <alignment horizontal="left"/>
    </xf>
    <xf numFmtId="0" fontId="36" fillId="0" borderId="0" xfId="0" applyFont="1" applyFill="1"/>
    <xf numFmtId="0" fontId="34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10" fontId="3" fillId="0" borderId="6" xfId="20" applyNumberFormat="1" applyFont="1" applyFill="1" applyBorder="1"/>
    <xf numFmtId="0" fontId="16" fillId="0" borderId="7" xfId="0" applyFont="1" applyFill="1" applyBorder="1" applyAlignment="1">
      <alignment horizontal="center" vertical="center" wrapText="1"/>
    </xf>
    <xf numFmtId="166" fontId="0" fillId="0" borderId="0" xfId="0" applyNumberFormat="1" applyFill="1"/>
    <xf numFmtId="43" fontId="10" fillId="0" borderId="0" xfId="0" applyNumberFormat="1" applyFont="1" applyFill="1"/>
    <xf numFmtId="166" fontId="10" fillId="0" borderId="8" xfId="0" applyNumberFormat="1" applyFont="1" applyFill="1" applyBorder="1"/>
    <xf numFmtId="0" fontId="29" fillId="0" borderId="0" xfId="13" applyFill="1"/>
    <xf numFmtId="0" fontId="3" fillId="0" borderId="0" xfId="13" applyFont="1" applyFill="1"/>
    <xf numFmtId="0" fontId="3" fillId="0" borderId="0" xfId="13" applyFont="1" applyFill="1" applyAlignment="1">
      <alignment horizontal="center"/>
    </xf>
    <xf numFmtId="166" fontId="3" fillId="0" borderId="0" xfId="4" applyNumberFormat="1" applyFont="1" applyFill="1" applyAlignment="1">
      <alignment horizontal="center"/>
    </xf>
    <xf numFmtId="166" fontId="3" fillId="0" borderId="8" xfId="4" applyNumberFormat="1" applyFont="1" applyFill="1" applyBorder="1" applyAlignment="1">
      <alignment horizontal="center"/>
    </xf>
    <xf numFmtId="166" fontId="3" fillId="0" borderId="2" xfId="4" applyNumberFormat="1" applyFont="1" applyFill="1" applyBorder="1"/>
    <xf numFmtId="37" fontId="3" fillId="0" borderId="0" xfId="13" applyNumberFormat="1" applyFont="1" applyFill="1" applyAlignment="1">
      <alignment horizontal="center"/>
    </xf>
    <xf numFmtId="166" fontId="3" fillId="0" borderId="2" xfId="4" applyNumberFormat="1" applyFont="1" applyFill="1" applyBorder="1" applyAlignment="1">
      <alignment horizontal="center"/>
    </xf>
    <xf numFmtId="37" fontId="3" fillId="0" borderId="0" xfId="4" applyNumberFormat="1" applyFont="1" applyFill="1" applyAlignment="1">
      <alignment horizontal="center"/>
    </xf>
    <xf numFmtId="37" fontId="3" fillId="0" borderId="0" xfId="13" applyNumberFormat="1" applyFont="1" applyFill="1" applyBorder="1" applyAlignment="1">
      <alignment horizontal="center"/>
    </xf>
    <xf numFmtId="166" fontId="3" fillId="0" borderId="0" xfId="4" applyNumberFormat="1" applyFont="1" applyFill="1" applyBorder="1" applyAlignment="1">
      <alignment horizontal="center"/>
    </xf>
    <xf numFmtId="166" fontId="3" fillId="0" borderId="3" xfId="4" applyNumberFormat="1" applyFont="1" applyFill="1" applyBorder="1" applyAlignment="1">
      <alignment horizontal="center"/>
    </xf>
    <xf numFmtId="166" fontId="3" fillId="0" borderId="0" xfId="4" applyNumberFormat="1" applyFont="1" applyFill="1"/>
    <xf numFmtId="166" fontId="3" fillId="0" borderId="0" xfId="4" applyNumberFormat="1" applyFont="1" applyFill="1" applyBorder="1"/>
    <xf numFmtId="39" fontId="3" fillId="0" borderId="0" xfId="13" applyNumberFormat="1" applyFont="1" applyFill="1"/>
    <xf numFmtId="39" fontId="29" fillId="0" borderId="0" xfId="13" applyNumberFormat="1" applyFill="1"/>
    <xf numFmtId="0" fontId="16" fillId="0" borderId="0" xfId="13" applyFont="1" applyFill="1"/>
    <xf numFmtId="164" fontId="3" fillId="0" borderId="7" xfId="20" applyNumberFormat="1" applyFont="1" applyFill="1" applyBorder="1"/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4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166" fontId="19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37" fontId="0" fillId="0" borderId="0" xfId="0" applyNumberFormat="1" applyFill="1" applyAlignment="1">
      <alignment horizontal="center"/>
    </xf>
    <xf numFmtId="0" fontId="29" fillId="0" borderId="0" xfId="0" applyFont="1" applyFill="1"/>
    <xf numFmtId="0" fontId="9" fillId="0" borderId="0" xfId="16" applyFont="1" applyFill="1" applyAlignment="1">
      <alignment horizontal="left"/>
    </xf>
    <xf numFmtId="0" fontId="29" fillId="0" borderId="0" xfId="16" applyFill="1"/>
    <xf numFmtId="0" fontId="7" fillId="0" borderId="0" xfId="16" applyFont="1" applyFill="1"/>
    <xf numFmtId="0" fontId="9" fillId="0" borderId="0" xfId="16" applyFont="1" applyFill="1"/>
    <xf numFmtId="0" fontId="29" fillId="0" borderId="0" xfId="16" applyFill="1" applyAlignment="1">
      <alignment horizontal="center"/>
    </xf>
    <xf numFmtId="0" fontId="5" fillId="0" borderId="0" xfId="16" applyFont="1" applyFill="1" applyAlignment="1">
      <alignment horizontal="center"/>
    </xf>
    <xf numFmtId="0" fontId="5" fillId="0" borderId="0" xfId="16" applyFont="1" applyFill="1" applyAlignment="1">
      <alignment horizontal="left"/>
    </xf>
    <xf numFmtId="165" fontId="11" fillId="0" borderId="0" xfId="6" applyNumberFormat="1" applyFont="1" applyFill="1" applyBorder="1"/>
    <xf numFmtId="43" fontId="11" fillId="0" borderId="0" xfId="6" applyFont="1" applyFill="1"/>
    <xf numFmtId="0" fontId="11" fillId="0" borderId="0" xfId="0" applyFont="1" applyFill="1"/>
    <xf numFmtId="165" fontId="11" fillId="0" borderId="0" xfId="6" applyNumberFormat="1" applyFont="1" applyFill="1"/>
    <xf numFmtId="168" fontId="19" fillId="0" borderId="0" xfId="6" applyNumberFormat="1" applyFont="1" applyFill="1"/>
    <xf numFmtId="0" fontId="3" fillId="0" borderId="0" xfId="0" applyFont="1" applyFill="1" applyAlignment="1">
      <alignment horizontal="left"/>
    </xf>
    <xf numFmtId="165" fontId="19" fillId="0" borderId="0" xfId="6" applyNumberFormat="1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21" fillId="0" borderId="0" xfId="0" applyFont="1" applyFill="1"/>
    <xf numFmtId="0" fontId="3" fillId="0" borderId="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0" xfId="20" applyNumberFormat="1" applyFont="1" applyFill="1"/>
    <xf numFmtId="165" fontId="3" fillId="0" borderId="1" xfId="0" applyNumberFormat="1" applyFont="1" applyFill="1" applyBorder="1"/>
    <xf numFmtId="165" fontId="12" fillId="0" borderId="0" xfId="0" applyNumberFormat="1" applyFont="1" applyFill="1"/>
    <xf numFmtId="164" fontId="3" fillId="0" borderId="0" xfId="0" applyNumberFormat="1" applyFont="1" applyFill="1"/>
    <xf numFmtId="165" fontId="3" fillId="0" borderId="1" xfId="1" applyNumberFormat="1" applyFont="1" applyFill="1" applyBorder="1"/>
    <xf numFmtId="165" fontId="3" fillId="0" borderId="0" xfId="1" applyNumberFormat="1" applyFont="1" applyFill="1" applyBorder="1"/>
    <xf numFmtId="166" fontId="3" fillId="0" borderId="1" xfId="1" applyNumberFormat="1" applyFont="1" applyFill="1" applyBorder="1"/>
    <xf numFmtId="37" fontId="3" fillId="0" borderId="1" xfId="1" applyNumberFormat="1" applyFont="1" applyFill="1" applyBorder="1"/>
    <xf numFmtId="37" fontId="3" fillId="0" borderId="0" xfId="1" applyNumberFormat="1" applyFont="1" applyFill="1" applyBorder="1"/>
    <xf numFmtId="43" fontId="3" fillId="0" borderId="1" xfId="1" applyFont="1" applyFill="1" applyBorder="1"/>
    <xf numFmtId="166" fontId="39" fillId="0" borderId="1" xfId="1" applyNumberFormat="1" applyFont="1" applyFill="1" applyBorder="1"/>
    <xf numFmtId="165" fontId="39" fillId="0" borderId="0" xfId="1" applyNumberFormat="1" applyFont="1" applyFill="1" applyBorder="1"/>
    <xf numFmtId="10" fontId="3" fillId="0" borderId="0" xfId="20" applyNumberFormat="1" applyFont="1" applyFill="1"/>
    <xf numFmtId="164" fontId="12" fillId="0" borderId="0" xfId="0" applyNumberFormat="1" applyFont="1" applyFill="1"/>
    <xf numFmtId="166" fontId="41" fillId="0" borderId="1" xfId="1" applyNumberFormat="1" applyFont="1" applyFill="1" applyBorder="1"/>
    <xf numFmtId="165" fontId="3" fillId="0" borderId="14" xfId="1" applyNumberFormat="1" applyFont="1" applyFill="1" applyBorder="1"/>
    <xf numFmtId="164" fontId="3" fillId="0" borderId="1" xfId="20" applyNumberFormat="1" applyFont="1" applyFill="1" applyBorder="1"/>
    <xf numFmtId="165" fontId="3" fillId="0" borderId="15" xfId="1" applyNumberFormat="1" applyFont="1" applyFill="1" applyBorder="1"/>
    <xf numFmtId="166" fontId="3" fillId="0" borderId="14" xfId="1" applyNumberFormat="1" applyFont="1" applyFill="1" applyBorder="1"/>
    <xf numFmtId="166" fontId="3" fillId="0" borderId="0" xfId="1" applyNumberFormat="1" applyFont="1" applyFill="1" applyBorder="1"/>
    <xf numFmtId="165" fontId="3" fillId="0" borderId="14" xfId="0" applyNumberFormat="1" applyFont="1" applyFill="1" applyBorder="1"/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6" fontId="0" fillId="0" borderId="0" xfId="1" applyNumberFormat="1" applyFont="1" applyFill="1"/>
    <xf numFmtId="165" fontId="40" fillId="0" borderId="1" xfId="1" applyNumberFormat="1" applyFont="1" applyFill="1" applyBorder="1"/>
    <xf numFmtId="0" fontId="31" fillId="0" borderId="0" xfId="10" applyFont="1" applyAlignment="1">
      <alignment horizontal="left"/>
    </xf>
    <xf numFmtId="0" fontId="30" fillId="0" borderId="0" xfId="10" applyFont="1"/>
    <xf numFmtId="0" fontId="31" fillId="0" borderId="0" xfId="10" applyFont="1"/>
    <xf numFmtId="0" fontId="30" fillId="0" borderId="0" xfId="10" applyFont="1" applyAlignment="1">
      <alignment horizontal="center"/>
    </xf>
    <xf numFmtId="0" fontId="30" fillId="0" borderId="0" xfId="10" applyFont="1" applyAlignment="1">
      <alignment horizontal="left"/>
    </xf>
    <xf numFmtId="0" fontId="25" fillId="0" borderId="0" xfId="10" applyFont="1" applyAlignment="1">
      <alignment horizontal="center"/>
    </xf>
    <xf numFmtId="0" fontId="25" fillId="0" borderId="0" xfId="10" applyFont="1" applyAlignment="1">
      <alignment horizontal="left"/>
    </xf>
    <xf numFmtId="0" fontId="22" fillId="0" borderId="0" xfId="10" applyFont="1"/>
    <xf numFmtId="0" fontId="9" fillId="0" borderId="0" xfId="10" applyFont="1" applyAlignment="1">
      <alignment vertical="center"/>
    </xf>
    <xf numFmtId="0" fontId="25" fillId="0" borderId="0" xfId="10" applyFont="1"/>
    <xf numFmtId="0" fontId="31" fillId="0" borderId="0" xfId="10" applyNumberFormat="1" applyFont="1" applyAlignment="1">
      <alignment horizontal="center"/>
    </xf>
    <xf numFmtId="0" fontId="31" fillId="0" borderId="0" xfId="10" applyFont="1" applyAlignment="1">
      <alignment horizontal="center"/>
    </xf>
    <xf numFmtId="0" fontId="23" fillId="0" borderId="0" xfId="10" applyFont="1" applyBorder="1" applyAlignment="1">
      <alignment horizontal="center"/>
    </xf>
    <xf numFmtId="165" fontId="26" fillId="0" borderId="0" xfId="3" applyNumberFormat="1" applyFont="1"/>
    <xf numFmtId="165" fontId="32" fillId="0" borderId="0" xfId="3" applyNumberFormat="1" applyFont="1"/>
    <xf numFmtId="165" fontId="27" fillId="0" borderId="0" xfId="3" applyNumberFormat="1" applyFont="1"/>
    <xf numFmtId="165" fontId="25" fillId="0" borderId="0" xfId="3" applyNumberFormat="1" applyFont="1"/>
    <xf numFmtId="165" fontId="31" fillId="0" borderId="0" xfId="3" applyNumberFormat="1" applyFont="1"/>
    <xf numFmtId="0" fontId="12" fillId="0" borderId="0" xfId="10" applyFont="1"/>
    <xf numFmtId="166" fontId="34" fillId="0" borderId="0" xfId="7" applyNumberFormat="1" applyFont="1" applyFill="1"/>
    <xf numFmtId="166" fontId="10" fillId="0" borderId="0" xfId="7" applyNumberFormat="1" applyFont="1" applyFill="1"/>
    <xf numFmtId="166" fontId="5" fillId="0" borderId="0" xfId="7" applyNumberFormat="1" applyFont="1" applyFill="1" applyAlignment="1">
      <alignment horizontal="center"/>
    </xf>
    <xf numFmtId="166" fontId="10" fillId="0" borderId="9" xfId="7" applyNumberFormat="1" applyFont="1" applyFill="1" applyBorder="1"/>
    <xf numFmtId="166" fontId="10" fillId="0" borderId="1" xfId="7" applyNumberFormat="1" applyFont="1" applyFill="1" applyBorder="1"/>
    <xf numFmtId="166" fontId="10" fillId="0" borderId="4" xfId="7" applyNumberFormat="1" applyFont="1" applyFill="1" applyBorder="1"/>
    <xf numFmtId="166" fontId="10" fillId="0" borderId="10" xfId="7" applyNumberFormat="1" applyFont="1" applyFill="1" applyBorder="1"/>
    <xf numFmtId="166" fontId="10" fillId="0" borderId="2" xfId="7" applyNumberFormat="1" applyFont="1" applyFill="1" applyBorder="1"/>
    <xf numFmtId="166" fontId="10" fillId="0" borderId="3" xfId="7" applyNumberFormat="1" applyFont="1" applyFill="1" applyBorder="1"/>
    <xf numFmtId="9" fontId="10" fillId="0" borderId="0" xfId="26" applyFont="1" applyFill="1" applyAlignment="1">
      <alignment horizontal="center"/>
    </xf>
    <xf numFmtId="9" fontId="0" fillId="0" borderId="0" xfId="26" applyFont="1" applyFill="1"/>
    <xf numFmtId="165" fontId="11" fillId="0" borderId="0" xfId="7" applyNumberFormat="1" applyFont="1" applyFill="1"/>
    <xf numFmtId="166" fontId="10" fillId="0" borderId="5" xfId="7" applyNumberFormat="1" applyFont="1" applyFill="1" applyBorder="1"/>
    <xf numFmtId="43" fontId="10" fillId="0" borderId="0" xfId="7" applyFont="1" applyFill="1" applyBorder="1"/>
    <xf numFmtId="166" fontId="10" fillId="0" borderId="0" xfId="7" applyNumberFormat="1" applyFont="1" applyFill="1" applyBorder="1"/>
    <xf numFmtId="166" fontId="28" fillId="0" borderId="0" xfId="7" applyNumberFormat="1" applyFont="1" applyFill="1"/>
    <xf numFmtId="43" fontId="28" fillId="0" borderId="0" xfId="7" applyFont="1" applyFill="1"/>
    <xf numFmtId="43" fontId="20" fillId="0" borderId="0" xfId="7" applyFont="1" applyFill="1"/>
    <xf numFmtId="166" fontId="5" fillId="0" borderId="0" xfId="7" applyNumberFormat="1" applyFont="1" applyFill="1"/>
    <xf numFmtId="169" fontId="5" fillId="0" borderId="0" xfId="7" applyNumberFormat="1" applyFont="1" applyFill="1"/>
    <xf numFmtId="43" fontId="11" fillId="0" borderId="0" xfId="7" applyFont="1" applyFill="1"/>
    <xf numFmtId="14" fontId="4" fillId="0" borderId="1" xfId="0" applyNumberFormat="1" applyFont="1" applyFill="1" applyBorder="1" applyAlignment="1">
      <alignment horizontal="center"/>
    </xf>
    <xf numFmtId="165" fontId="3" fillId="0" borderId="10" xfId="1" applyNumberFormat="1" applyFont="1" applyFill="1" applyBorder="1"/>
    <xf numFmtId="165" fontId="13" fillId="0" borderId="0" xfId="0" applyNumberFormat="1" applyFont="1" applyFill="1"/>
    <xf numFmtId="0" fontId="34" fillId="0" borderId="0" xfId="10" applyFont="1" applyFill="1" applyAlignment="1">
      <alignment horizontal="left"/>
    </xf>
    <xf numFmtId="0" fontId="36" fillId="0" borderId="0" xfId="10" applyFont="1" applyFill="1"/>
    <xf numFmtId="0" fontId="34" fillId="0" borderId="0" xfId="10" applyFont="1" applyFill="1"/>
    <xf numFmtId="0" fontId="38" fillId="0" borderId="0" xfId="10" applyFont="1" applyFill="1"/>
    <xf numFmtId="0" fontId="12" fillId="0" borderId="0" xfId="10" applyFont="1" applyFill="1"/>
    <xf numFmtId="0" fontId="7" fillId="0" borderId="0" xfId="10" applyFont="1" applyFill="1" applyAlignment="1">
      <alignment horizontal="center"/>
    </xf>
    <xf numFmtId="0" fontId="9" fillId="0" borderId="0" xfId="10" applyFont="1" applyFill="1" applyAlignment="1">
      <alignment horizontal="center" vertical="center" wrapText="1" shrinkToFit="1"/>
    </xf>
    <xf numFmtId="0" fontId="15" fillId="0" borderId="0" xfId="10" applyFont="1" applyFill="1" applyAlignment="1">
      <alignment horizontal="center" vertical="center" wrapText="1"/>
    </xf>
    <xf numFmtId="0" fontId="9" fillId="0" borderId="0" xfId="10" applyFont="1" applyFill="1"/>
    <xf numFmtId="0" fontId="12" fillId="0" borderId="0" xfId="10" applyFont="1" applyFill="1" applyAlignment="1">
      <alignment horizontal="center" vertical="center" wrapText="1"/>
    </xf>
    <xf numFmtId="0" fontId="9" fillId="0" borderId="0" xfId="10" applyFont="1" applyFill="1" applyAlignment="1">
      <alignment horizontal="center" wrapText="1"/>
    </xf>
    <xf numFmtId="0" fontId="9" fillId="0" borderId="0" xfId="10" applyFont="1" applyFill="1" applyAlignment="1">
      <alignment horizontal="center" vertical="center" wrapText="1"/>
    </xf>
    <xf numFmtId="0" fontId="12" fillId="0" borderId="0" xfId="10" applyFont="1" applyFill="1" applyAlignment="1">
      <alignment horizontal="center"/>
    </xf>
    <xf numFmtId="0" fontId="9" fillId="0" borderId="0" xfId="10" applyFont="1" applyFill="1" applyAlignment="1">
      <alignment horizontal="center"/>
    </xf>
    <xf numFmtId="165" fontId="12" fillId="0" borderId="0" xfId="3" applyNumberFormat="1" applyFont="1" applyFill="1" applyAlignment="1">
      <alignment horizontal="center"/>
    </xf>
    <xf numFmtId="165" fontId="12" fillId="0" borderId="0" xfId="3" applyNumberFormat="1" applyFont="1" applyFill="1"/>
    <xf numFmtId="166" fontId="12" fillId="0" borderId="0" xfId="3" applyNumberFormat="1" applyFont="1" applyFill="1"/>
    <xf numFmtId="165" fontId="9" fillId="0" borderId="0" xfId="10" applyNumberFormat="1" applyFont="1" applyFill="1"/>
    <xf numFmtId="37" fontId="12" fillId="0" borderId="0" xfId="3" applyNumberFormat="1" applyFont="1" applyFill="1"/>
    <xf numFmtId="166" fontId="9" fillId="0" borderId="0" xfId="3" applyNumberFormat="1" applyFont="1" applyFill="1" applyAlignment="1">
      <alignment horizontal="center"/>
    </xf>
    <xf numFmtId="43" fontId="12" fillId="0" borderId="0" xfId="3" applyFont="1" applyFill="1"/>
    <xf numFmtId="37" fontId="12" fillId="0" borderId="0" xfId="10" applyNumberFormat="1" applyFont="1" applyFill="1"/>
    <xf numFmtId="166" fontId="12" fillId="0" borderId="0" xfId="10" applyNumberFormat="1" applyFont="1" applyFill="1"/>
    <xf numFmtId="166" fontId="9" fillId="0" borderId="0" xfId="3" applyNumberFormat="1" applyFont="1" applyFill="1"/>
    <xf numFmtId="0" fontId="3" fillId="0" borderId="0" xfId="10" applyFont="1" applyFill="1"/>
    <xf numFmtId="166" fontId="12" fillId="0" borderId="3" xfId="3" applyNumberFormat="1" applyFont="1" applyFill="1" applyBorder="1"/>
    <xf numFmtId="43" fontId="12" fillId="0" borderId="0" xfId="10" applyNumberFormat="1" applyFont="1" applyFill="1"/>
    <xf numFmtId="166" fontId="9" fillId="0" borderId="0" xfId="10" applyNumberFormat="1" applyFont="1" applyFill="1"/>
    <xf numFmtId="165" fontId="12" fillId="0" borderId="0" xfId="10" applyNumberFormat="1" applyFont="1" applyFill="1"/>
    <xf numFmtId="43" fontId="9" fillId="0" borderId="0" xfId="3" applyFont="1" applyFill="1"/>
    <xf numFmtId="0" fontId="29" fillId="0" borderId="0" xfId="10" applyFill="1"/>
    <xf numFmtId="43" fontId="29" fillId="0" borderId="0" xfId="10" applyNumberFormat="1" applyFill="1"/>
    <xf numFmtId="0" fontId="10" fillId="0" borderId="0" xfId="10" applyFont="1" applyFill="1"/>
    <xf numFmtId="43" fontId="10" fillId="0" borderId="0" xfId="10" applyNumberFormat="1" applyFont="1" applyFill="1"/>
    <xf numFmtId="0" fontId="16" fillId="0" borderId="0" xfId="10" applyFont="1" applyFill="1"/>
    <xf numFmtId="0" fontId="11" fillId="0" borderId="0" xfId="10" applyFont="1" applyFill="1"/>
    <xf numFmtId="0" fontId="45" fillId="0" borderId="0" xfId="10" applyFont="1"/>
    <xf numFmtId="0" fontId="27" fillId="0" borderId="0" xfId="10" applyFont="1" applyAlignment="1">
      <alignment horizontal="left"/>
    </xf>
    <xf numFmtId="166" fontId="39" fillId="0" borderId="0" xfId="4" applyNumberFormat="1" applyFont="1" applyFill="1" applyAlignment="1">
      <alignment horizontal="center"/>
    </xf>
    <xf numFmtId="166" fontId="16" fillId="0" borderId="0" xfId="6" applyNumberFormat="1" applyFont="1" applyFill="1" applyAlignment="1">
      <alignment horizontal="center"/>
    </xf>
    <xf numFmtId="166" fontId="46" fillId="0" borderId="0" xfId="6" applyNumberFormat="1" applyFont="1" applyFill="1"/>
    <xf numFmtId="0" fontId="15" fillId="0" borderId="0" xfId="0" quotePrefix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5" fontId="13" fillId="0" borderId="0" xfId="6" applyNumberFormat="1" applyFont="1" applyFill="1"/>
    <xf numFmtId="165" fontId="16" fillId="0" borderId="0" xfId="6" applyNumberFormat="1" applyFont="1" applyFill="1" applyBorder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166" fontId="13" fillId="0" borderId="0" xfId="0" applyNumberFormat="1" applyFont="1" applyFill="1"/>
    <xf numFmtId="43" fontId="13" fillId="0" borderId="0" xfId="1" applyFont="1" applyFill="1"/>
    <xf numFmtId="166" fontId="13" fillId="0" borderId="0" xfId="1" applyNumberFormat="1" applyFont="1" applyFill="1"/>
    <xf numFmtId="43" fontId="9" fillId="0" borderId="0" xfId="10" applyNumberFormat="1" applyFont="1" applyFill="1"/>
    <xf numFmtId="166" fontId="12" fillId="0" borderId="0" xfId="1" applyNumberFormat="1" applyFont="1" applyFill="1"/>
    <xf numFmtId="166" fontId="9" fillId="0" borderId="0" xfId="1" applyNumberFormat="1" applyFont="1" applyFill="1"/>
    <xf numFmtId="0" fontId="4" fillId="0" borderId="2" xfId="0" applyFont="1" applyFill="1" applyBorder="1" applyAlignment="1">
      <alignment horizontal="center"/>
    </xf>
    <xf numFmtId="0" fontId="3" fillId="0" borderId="9" xfId="0" applyFont="1" applyFill="1" applyBorder="1"/>
    <xf numFmtId="165" fontId="39" fillId="0" borderId="1" xfId="1" applyNumberFormat="1" applyFont="1" applyFill="1" applyBorder="1"/>
    <xf numFmtId="0" fontId="3" fillId="0" borderId="10" xfId="0" applyFont="1" applyFill="1" applyBorder="1"/>
    <xf numFmtId="165" fontId="3" fillId="0" borderId="10" xfId="0" applyNumberFormat="1" applyFont="1" applyFill="1" applyBorder="1"/>
    <xf numFmtId="0" fontId="4" fillId="0" borderId="0" xfId="13" applyFont="1" applyFill="1" applyAlignment="1">
      <alignment horizontal="center"/>
    </xf>
    <xf numFmtId="0" fontId="4" fillId="0" borderId="0" xfId="13" applyFont="1" applyFill="1"/>
    <xf numFmtId="165" fontId="11" fillId="0" borderId="0" xfId="4" applyNumberFormat="1" applyFont="1" applyFill="1"/>
    <xf numFmtId="0" fontId="29" fillId="0" borderId="0" xfId="13" applyFill="1" applyAlignment="1">
      <alignment horizontal="center"/>
    </xf>
    <xf numFmtId="165" fontId="19" fillId="0" borderId="0" xfId="4" applyNumberFormat="1" applyFont="1" applyFill="1"/>
    <xf numFmtId="0" fontId="13" fillId="0" borderId="0" xfId="13" applyFont="1" applyFill="1" applyAlignment="1">
      <alignment horizontal="center"/>
    </xf>
    <xf numFmtId="0" fontId="13" fillId="0" borderId="0" xfId="13" applyFont="1" applyFill="1"/>
    <xf numFmtId="165" fontId="13" fillId="0" borderId="0" xfId="13" applyNumberFormat="1" applyFont="1" applyFill="1"/>
    <xf numFmtId="165" fontId="13" fillId="0" borderId="3" xfId="13" applyNumberFormat="1" applyFont="1" applyFill="1" applyBorder="1"/>
    <xf numFmtId="0" fontId="14" fillId="0" borderId="0" xfId="13" applyFont="1" applyFill="1"/>
    <xf numFmtId="165" fontId="47" fillId="0" borderId="0" xfId="13" applyNumberFormat="1" applyFont="1" applyFill="1"/>
    <xf numFmtId="0" fontId="15" fillId="0" borderId="0" xfId="13" applyFont="1" applyFill="1"/>
    <xf numFmtId="0" fontId="48" fillId="0" borderId="0" xfId="13" applyFont="1" applyFill="1"/>
    <xf numFmtId="165" fontId="13" fillId="0" borderId="0" xfId="4" applyNumberFormat="1" applyFont="1" applyFill="1"/>
    <xf numFmtId="165" fontId="47" fillId="0" borderId="0" xfId="4" applyNumberFormat="1" applyFont="1" applyFill="1"/>
    <xf numFmtId="165" fontId="13" fillId="0" borderId="3" xfId="4" applyNumberFormat="1" applyFont="1" applyFill="1" applyBorder="1"/>
    <xf numFmtId="166" fontId="47" fillId="0" borderId="0" xfId="6" applyNumberFormat="1" applyFont="1" applyFill="1"/>
    <xf numFmtId="0" fontId="15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165" fontId="47" fillId="0" borderId="0" xfId="0" applyNumberFormat="1" applyFont="1" applyFill="1"/>
    <xf numFmtId="0" fontId="13" fillId="0" borderId="0" xfId="16" applyFont="1" applyFill="1"/>
    <xf numFmtId="0" fontId="13" fillId="0" borderId="13" xfId="16" applyFont="1" applyFill="1" applyBorder="1" applyAlignment="1">
      <alignment horizontal="center"/>
    </xf>
    <xf numFmtId="0" fontId="13" fillId="0" borderId="11" xfId="16" applyFont="1" applyFill="1" applyBorder="1" applyAlignment="1">
      <alignment horizontal="center"/>
    </xf>
    <xf numFmtId="0" fontId="13" fillId="0" borderId="1" xfId="16" applyFont="1" applyFill="1" applyBorder="1"/>
    <xf numFmtId="0" fontId="13" fillId="0" borderId="12" xfId="16" applyFont="1" applyFill="1" applyBorder="1" applyAlignment="1">
      <alignment horizontal="center"/>
    </xf>
    <xf numFmtId="0" fontId="13" fillId="0" borderId="16" xfId="16" applyFont="1" applyFill="1" applyBorder="1" applyAlignment="1">
      <alignment horizontal="center"/>
    </xf>
    <xf numFmtId="0" fontId="13" fillId="0" borderId="11" xfId="16" applyFont="1" applyFill="1" applyBorder="1"/>
    <xf numFmtId="0" fontId="13" fillId="0" borderId="12" xfId="16" applyFont="1" applyFill="1" applyBorder="1"/>
    <xf numFmtId="0" fontId="13" fillId="0" borderId="10" xfId="16" applyFont="1" applyFill="1" applyBorder="1"/>
    <xf numFmtId="0" fontId="13" fillId="0" borderId="10" xfId="16" applyFont="1" applyFill="1" applyBorder="1" applyAlignment="1">
      <alignment horizontal="center"/>
    </xf>
    <xf numFmtId="0" fontId="13" fillId="0" borderId="8" xfId="16" applyFont="1" applyFill="1" applyBorder="1"/>
    <xf numFmtId="0" fontId="13" fillId="0" borderId="16" xfId="16" applyFont="1" applyFill="1" applyBorder="1"/>
    <xf numFmtId="0" fontId="13" fillId="0" borderId="4" xfId="16" applyFont="1" applyFill="1" applyBorder="1"/>
    <xf numFmtId="0" fontId="13" fillId="0" borderId="4" xfId="16" applyFont="1" applyFill="1" applyBorder="1" applyAlignment="1">
      <alignment horizontal="center"/>
    </xf>
    <xf numFmtId="0" fontId="13" fillId="0" borderId="17" xfId="16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3" applyFont="1" applyFill="1" applyAlignment="1">
      <alignment horizontal="left"/>
    </xf>
    <xf numFmtId="0" fontId="13" fillId="0" borderId="13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166" fontId="13" fillId="0" borderId="1" xfId="1" applyNumberFormat="1" applyFont="1" applyFill="1" applyBorder="1"/>
    <xf numFmtId="166" fontId="13" fillId="0" borderId="1" xfId="1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2" xfId="0" applyFont="1" applyFill="1" applyBorder="1"/>
    <xf numFmtId="166" fontId="50" fillId="0" borderId="17" xfId="6" applyNumberFormat="1" applyFont="1" applyFill="1" applyBorder="1"/>
    <xf numFmtId="166" fontId="50" fillId="0" borderId="0" xfId="6" applyNumberFormat="1" applyFont="1" applyFill="1" applyBorder="1"/>
    <xf numFmtId="43" fontId="16" fillId="0" borderId="0" xfId="6" applyFont="1" applyFill="1"/>
    <xf numFmtId="0" fontId="15" fillId="0" borderId="0" xfId="0" applyFont="1" applyFill="1" applyAlignment="1">
      <alignment horizontal="center" wrapText="1"/>
    </xf>
    <xf numFmtId="166" fontId="47" fillId="0" borderId="0" xfId="0" applyNumberFormat="1" applyFont="1" applyFill="1"/>
    <xf numFmtId="165" fontId="47" fillId="0" borderId="0" xfId="6" applyNumberFormat="1" applyFont="1" applyFill="1"/>
    <xf numFmtId="0" fontId="13" fillId="0" borderId="0" xfId="0" applyFont="1" applyFill="1" applyAlignment="1">
      <alignment horizontal="justify"/>
    </xf>
    <xf numFmtId="37" fontId="13" fillId="0" borderId="0" xfId="0" applyNumberFormat="1" applyFont="1" applyFill="1" applyAlignment="1">
      <alignment horizontal="center"/>
    </xf>
    <xf numFmtId="43" fontId="13" fillId="0" borderId="5" xfId="6" applyFont="1" applyFill="1" applyBorder="1"/>
    <xf numFmtId="166" fontId="13" fillId="0" borderId="0" xfId="6" applyNumberFormat="1" applyFont="1" applyFill="1"/>
    <xf numFmtId="166" fontId="51" fillId="0" borderId="0" xfId="6" applyNumberFormat="1" applyFont="1" applyFill="1"/>
    <xf numFmtId="166" fontId="13" fillId="0" borderId="8" xfId="1" applyNumberFormat="1" applyFont="1" applyFill="1" applyBorder="1"/>
    <xf numFmtId="166" fontId="13" fillId="0" borderId="3" xfId="0" applyNumberFormat="1" applyFont="1" applyFill="1" applyBorder="1"/>
    <xf numFmtId="0" fontId="12" fillId="0" borderId="0" xfId="10" applyFont="1" applyAlignment="1">
      <alignment horizontal="center"/>
    </xf>
    <xf numFmtId="0" fontId="12" fillId="0" borderId="0" xfId="10" applyFont="1" applyAlignment="1">
      <alignment horizontal="left"/>
    </xf>
    <xf numFmtId="0" fontId="29" fillId="0" borderId="0" xfId="10" applyFont="1"/>
    <xf numFmtId="0" fontId="12" fillId="0" borderId="0" xfId="10" applyFont="1" applyFill="1" applyAlignment="1">
      <alignment horizontal="left"/>
    </xf>
    <xf numFmtId="0" fontId="9" fillId="0" borderId="0" xfId="10" applyFont="1"/>
    <xf numFmtId="43" fontId="9" fillId="0" borderId="0" xfId="3" applyFont="1"/>
    <xf numFmtId="43" fontId="9" fillId="0" borderId="3" xfId="3" applyFont="1" applyBorder="1"/>
    <xf numFmtId="9" fontId="9" fillId="0" borderId="0" xfId="10" applyNumberFormat="1" applyFont="1" applyBorder="1"/>
    <xf numFmtId="0" fontId="9" fillId="0" borderId="0" xfId="10" applyFont="1" applyBorder="1" applyAlignment="1">
      <alignment horizontal="center" wrapText="1"/>
    </xf>
    <xf numFmtId="0" fontId="9" fillId="0" borderId="0" xfId="10" applyFont="1" applyAlignment="1">
      <alignment horizontal="center"/>
    </xf>
    <xf numFmtId="165" fontId="49" fillId="0" borderId="0" xfId="3" applyNumberFormat="1" applyFont="1"/>
    <xf numFmtId="165" fontId="24" fillId="0" borderId="0" xfId="3" applyNumberFormat="1" applyFont="1"/>
    <xf numFmtId="165" fontId="52" fillId="0" borderId="0" xfId="3" applyNumberFormat="1" applyFont="1"/>
    <xf numFmtId="165" fontId="12" fillId="0" borderId="0" xfId="3" applyNumberFormat="1" applyFont="1"/>
    <xf numFmtId="0" fontId="53" fillId="0" borderId="0" xfId="10" applyFont="1"/>
    <xf numFmtId="166" fontId="53" fillId="0" borderId="0" xfId="3" applyNumberFormat="1" applyFont="1"/>
    <xf numFmtId="166" fontId="53" fillId="0" borderId="3" xfId="10" applyNumberFormat="1" applyFont="1" applyBorder="1"/>
    <xf numFmtId="166" fontId="12" fillId="0" borderId="0" xfId="3" applyNumberFormat="1" applyFont="1"/>
    <xf numFmtId="0" fontId="12" fillId="0" borderId="0" xfId="10" applyFont="1" applyBorder="1"/>
    <xf numFmtId="43" fontId="12" fillId="0" borderId="0" xfId="3" applyFont="1" applyBorder="1"/>
    <xf numFmtId="0" fontId="9" fillId="0" borderId="0" xfId="10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37" fontId="3" fillId="0" borderId="0" xfId="0" applyNumberFormat="1" applyFont="1" applyFill="1" applyAlignment="1">
      <alignment horizontal="center"/>
    </xf>
    <xf numFmtId="166" fontId="12" fillId="0" borderId="0" xfId="0" applyNumberFormat="1" applyFont="1" applyFill="1"/>
    <xf numFmtId="0" fontId="12" fillId="0" borderId="0" xfId="0" applyFont="1" applyFill="1" applyBorder="1"/>
    <xf numFmtId="165" fontId="13" fillId="0" borderId="3" xfId="6" applyNumberFormat="1" applyFont="1" applyFill="1" applyBorder="1"/>
    <xf numFmtId="0" fontId="15" fillId="0" borderId="9" xfId="16" applyFont="1" applyFill="1" applyBorder="1" applyAlignment="1">
      <alignment horizontal="center"/>
    </xf>
    <xf numFmtId="0" fontId="15" fillId="0" borderId="18" xfId="16" applyFont="1" applyFill="1" applyBorder="1" applyAlignment="1">
      <alignment horizontal="center"/>
    </xf>
    <xf numFmtId="0" fontId="15" fillId="0" borderId="1" xfId="16" applyFont="1" applyFill="1" applyBorder="1" applyAlignment="1">
      <alignment horizontal="center"/>
    </xf>
    <xf numFmtId="0" fontId="15" fillId="0" borderId="19" xfId="16" applyFont="1" applyFill="1" applyBorder="1" applyAlignment="1">
      <alignment horizontal="center"/>
    </xf>
    <xf numFmtId="0" fontId="15" fillId="0" borderId="1" xfId="16" applyFont="1" applyFill="1" applyBorder="1"/>
    <xf numFmtId="0" fontId="15" fillId="0" borderId="10" xfId="16" applyFont="1" applyFill="1" applyBorder="1" applyAlignment="1">
      <alignment horizontal="center"/>
    </xf>
    <xf numFmtId="0" fontId="15" fillId="0" borderId="2" xfId="16" applyFont="1" applyFill="1" applyBorder="1" applyAlignment="1">
      <alignment horizontal="center"/>
    </xf>
    <xf numFmtId="0" fontId="15" fillId="0" borderId="17" xfId="16" applyFont="1" applyFill="1" applyBorder="1" applyAlignment="1">
      <alignment horizontal="center"/>
    </xf>
    <xf numFmtId="165" fontId="13" fillId="0" borderId="1" xfId="3" applyNumberFormat="1" applyFont="1" applyFill="1" applyBorder="1"/>
    <xf numFmtId="9" fontId="13" fillId="0" borderId="1" xfId="22" applyFont="1" applyFill="1" applyBorder="1" applyAlignment="1">
      <alignment horizontal="center"/>
    </xf>
    <xf numFmtId="9" fontId="13" fillId="0" borderId="1" xfId="22" applyNumberFormat="1" applyFont="1" applyFill="1" applyBorder="1" applyAlignment="1">
      <alignment horizontal="center"/>
    </xf>
    <xf numFmtId="165" fontId="47" fillId="0" borderId="1" xfId="3" applyNumberFormat="1" applyFont="1" applyFill="1" applyBorder="1"/>
    <xf numFmtId="165" fontId="50" fillId="0" borderId="1" xfId="3" applyNumberFormat="1" applyFont="1" applyFill="1" applyBorder="1"/>
    <xf numFmtId="165" fontId="50" fillId="0" borderId="1" xfId="3" applyNumberFormat="1" applyFont="1" applyFill="1" applyBorder="1" applyAlignment="1">
      <alignment horizontal="center"/>
    </xf>
    <xf numFmtId="9" fontId="13" fillId="0" borderId="2" xfId="22" applyNumberFormat="1" applyFont="1" applyFill="1" applyBorder="1" applyAlignment="1">
      <alignment horizontal="center"/>
    </xf>
    <xf numFmtId="165" fontId="13" fillId="0" borderId="15" xfId="3" applyNumberFormat="1" applyFont="1" applyFill="1" applyBorder="1"/>
    <xf numFmtId="165" fontId="13" fillId="0" borderId="15" xfId="3" applyNumberFormat="1" applyFont="1" applyFill="1" applyBorder="1" applyAlignment="1">
      <alignment horizontal="center"/>
    </xf>
    <xf numFmtId="166" fontId="15" fillId="0" borderId="9" xfId="1" applyNumberFormat="1" applyFont="1" applyFill="1" applyBorder="1" applyAlignment="1">
      <alignment horizontal="center"/>
    </xf>
    <xf numFmtId="166" fontId="15" fillId="0" borderId="10" xfId="1" applyNumberFormat="1" applyFont="1" applyFill="1" applyBorder="1" applyAlignment="1">
      <alignment horizontal="center"/>
    </xf>
    <xf numFmtId="166" fontId="15" fillId="0" borderId="17" xfId="1" applyNumberFormat="1" applyFont="1" applyFill="1" applyBorder="1" applyAlignment="1">
      <alignment horizontal="center"/>
    </xf>
    <xf numFmtId="166" fontId="15" fillId="0" borderId="2" xfId="1" applyNumberFormat="1" applyFont="1" applyFill="1" applyBorder="1" applyAlignment="1">
      <alignment horizontal="center"/>
    </xf>
    <xf numFmtId="166" fontId="15" fillId="0" borderId="20" xfId="1" applyNumberFormat="1" applyFont="1" applyFill="1" applyBorder="1" applyAlignment="1">
      <alignment horizontal="center"/>
    </xf>
    <xf numFmtId="166" fontId="15" fillId="0" borderId="16" xfId="1" applyNumberFormat="1" applyFont="1" applyFill="1" applyBorder="1" applyAlignment="1">
      <alignment horizontal="center"/>
    </xf>
    <xf numFmtId="9" fontId="13" fillId="0" borderId="9" xfId="22" applyFont="1" applyFill="1" applyBorder="1" applyAlignment="1">
      <alignment horizontal="center"/>
    </xf>
    <xf numFmtId="166" fontId="13" fillId="0" borderId="9" xfId="1" applyNumberFormat="1" applyFont="1" applyFill="1" applyBorder="1"/>
    <xf numFmtId="166" fontId="13" fillId="0" borderId="10" xfId="1" applyNumberFormat="1" applyFont="1" applyFill="1" applyBorder="1"/>
    <xf numFmtId="166" fontId="47" fillId="0" borderId="20" xfId="16" applyNumberFormat="1" applyFont="1" applyFill="1" applyBorder="1"/>
    <xf numFmtId="165" fontId="47" fillId="0" borderId="2" xfId="3" applyNumberFormat="1" applyFont="1" applyFill="1" applyBorder="1"/>
    <xf numFmtId="165" fontId="50" fillId="0" borderId="2" xfId="3" applyNumberFormat="1" applyFont="1" applyFill="1" applyBorder="1"/>
    <xf numFmtId="165" fontId="50" fillId="0" borderId="0" xfId="6" applyNumberFormat="1" applyFont="1" applyFill="1" applyBorder="1"/>
    <xf numFmtId="0" fontId="15" fillId="0" borderId="13" xfId="16" applyFont="1" applyFill="1" applyBorder="1" applyAlignment="1">
      <alignment horizontal="center"/>
    </xf>
    <xf numFmtId="0" fontId="15" fillId="0" borderId="2" xfId="16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1" xfId="16" applyFont="1" applyFill="1" applyBorder="1" applyAlignment="1">
      <alignment horizontal="center"/>
    </xf>
    <xf numFmtId="166" fontId="15" fillId="0" borderId="21" xfId="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5" fontId="13" fillId="0" borderId="1" xfId="6" applyNumberFormat="1" applyFont="1" applyFill="1" applyBorder="1"/>
    <xf numFmtId="9" fontId="13" fillId="0" borderId="1" xfId="25" applyNumberFormat="1" applyFont="1" applyFill="1" applyBorder="1" applyAlignment="1">
      <alignment horizontal="center"/>
    </xf>
    <xf numFmtId="9" fontId="13" fillId="0" borderId="1" xfId="25" applyFont="1" applyFill="1" applyBorder="1" applyAlignment="1">
      <alignment horizontal="center"/>
    </xf>
    <xf numFmtId="165" fontId="47" fillId="0" borderId="1" xfId="6" applyNumberFormat="1" applyFont="1" applyFill="1" applyBorder="1"/>
    <xf numFmtId="166" fontId="47" fillId="0" borderId="1" xfId="1" applyNumberFormat="1" applyFont="1" applyFill="1" applyBorder="1"/>
    <xf numFmtId="165" fontId="50" fillId="0" borderId="10" xfId="6" applyNumberFormat="1" applyFont="1" applyFill="1" applyBorder="1"/>
    <xf numFmtId="9" fontId="13" fillId="0" borderId="2" xfId="25" applyNumberFormat="1" applyFont="1" applyFill="1" applyBorder="1" applyAlignment="1">
      <alignment horizontal="center"/>
    </xf>
    <xf numFmtId="9" fontId="13" fillId="0" borderId="2" xfId="25" applyFont="1" applyFill="1" applyBorder="1" applyAlignment="1">
      <alignment horizontal="center"/>
    </xf>
    <xf numFmtId="165" fontId="13" fillId="0" borderId="2" xfId="6" applyNumberFormat="1" applyFont="1" applyFill="1" applyBorder="1"/>
    <xf numFmtId="166" fontId="13" fillId="0" borderId="17" xfId="0" applyNumberFormat="1" applyFont="1" applyFill="1" applyBorder="1" applyAlignment="1">
      <alignment horizontal="center"/>
    </xf>
    <xf numFmtId="166" fontId="13" fillId="0" borderId="4" xfId="0" applyNumberFormat="1" applyFont="1" applyFill="1" applyBorder="1"/>
    <xf numFmtId="165" fontId="13" fillId="0" borderId="4" xfId="6" applyNumberFormat="1" applyFont="1" applyFill="1" applyBorder="1" applyAlignment="1">
      <alignment horizontal="center"/>
    </xf>
    <xf numFmtId="165" fontId="13" fillId="0" borderId="0" xfId="6" applyNumberFormat="1" applyFont="1" applyFill="1" applyBorder="1"/>
    <xf numFmtId="166" fontId="13" fillId="0" borderId="0" xfId="0" applyNumberFormat="1" applyFont="1" applyFill="1" applyBorder="1"/>
    <xf numFmtId="165" fontId="13" fillId="0" borderId="0" xfId="6" applyNumberFormat="1" applyFont="1" applyFill="1" applyBorder="1" applyAlignment="1">
      <alignment horizontal="center"/>
    </xf>
    <xf numFmtId="0" fontId="15" fillId="0" borderId="0" xfId="16" applyFont="1" applyFill="1"/>
    <xf numFmtId="0" fontId="9" fillId="0" borderId="0" xfId="16" applyFont="1" applyFill="1" applyAlignment="1">
      <alignment horizontal="center"/>
    </xf>
    <xf numFmtId="0" fontId="29" fillId="0" borderId="0" xfId="16" applyFont="1" applyFill="1"/>
    <xf numFmtId="43" fontId="13" fillId="0" borderId="0" xfId="6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/>
    <xf numFmtId="0" fontId="15" fillId="0" borderId="24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left"/>
    </xf>
    <xf numFmtId="43" fontId="13" fillId="0" borderId="0" xfId="1" applyFont="1" applyFill="1" applyBorder="1"/>
    <xf numFmtId="166" fontId="13" fillId="0" borderId="0" xfId="1" applyNumberFormat="1" applyFont="1" applyFill="1" applyBorder="1"/>
    <xf numFmtId="0" fontId="13" fillId="0" borderId="25" xfId="0" applyFont="1" applyFill="1" applyBorder="1" applyAlignment="1">
      <alignment horizontal="left"/>
    </xf>
    <xf numFmtId="166" fontId="13" fillId="0" borderId="26" xfId="1" applyNumberFormat="1" applyFont="1" applyFill="1" applyBorder="1"/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8" xfId="0" applyFont="1" applyFill="1" applyBorder="1"/>
    <xf numFmtId="43" fontId="13" fillId="0" borderId="28" xfId="1" applyFont="1" applyFill="1" applyBorder="1"/>
    <xf numFmtId="43" fontId="13" fillId="0" borderId="29" xfId="1" applyFont="1" applyFill="1" applyBorder="1"/>
    <xf numFmtId="166" fontId="13" fillId="0" borderId="28" xfId="1" applyNumberFormat="1" applyFont="1" applyFill="1" applyBorder="1"/>
    <xf numFmtId="166" fontId="13" fillId="0" borderId="29" xfId="1" applyNumberFormat="1" applyFont="1" applyFill="1" applyBorder="1"/>
    <xf numFmtId="166" fontId="13" fillId="0" borderId="27" xfId="0" applyNumberFormat="1" applyFont="1" applyFill="1" applyBorder="1" applyAlignment="1">
      <alignment horizontal="center"/>
    </xf>
    <xf numFmtId="166" fontId="13" fillId="0" borderId="28" xfId="0" applyNumberFormat="1" applyFont="1" applyFill="1" applyBorder="1" applyAlignment="1">
      <alignment horizontal="center"/>
    </xf>
    <xf numFmtId="166" fontId="13" fillId="0" borderId="28" xfId="0" applyNumberFormat="1" applyFont="1" applyFill="1" applyBorder="1"/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164" fontId="3" fillId="2" borderId="0" xfId="20" applyNumberFormat="1" applyFont="1" applyFill="1"/>
    <xf numFmtId="43" fontId="3" fillId="2" borderId="14" xfId="1" applyFont="1" applyFill="1" applyBorder="1"/>
    <xf numFmtId="167" fontId="3" fillId="2" borderId="1" xfId="0" applyNumberFormat="1" applyFont="1" applyFill="1" applyBorder="1"/>
    <xf numFmtId="43" fontId="3" fillId="2" borderId="0" xfId="1" applyFont="1" applyFill="1" applyBorder="1"/>
    <xf numFmtId="166" fontId="3" fillId="2" borderId="1" xfId="1" applyNumberFormat="1" applyFont="1" applyFill="1" applyBorder="1"/>
    <xf numFmtId="164" fontId="3" fillId="2" borderId="1" xfId="20" applyNumberFormat="1" applyFont="1" applyFill="1" applyBorder="1"/>
    <xf numFmtId="165" fontId="40" fillId="2" borderId="1" xfId="1" applyNumberFormat="1" applyFont="1" applyFill="1" applyBorder="1"/>
    <xf numFmtId="0" fontId="3" fillId="2" borderId="1" xfId="0" applyFont="1" applyFill="1" applyBorder="1"/>
    <xf numFmtId="165" fontId="40" fillId="2" borderId="0" xfId="1" applyNumberFormat="1" applyFont="1" applyFill="1" applyBorder="1"/>
    <xf numFmtId="165" fontId="3" fillId="2" borderId="1" xfId="0" applyNumberFormat="1" applyFont="1" applyFill="1" applyBorder="1"/>
    <xf numFmtId="165" fontId="3" fillId="2" borderId="1" xfId="1" applyNumberFormat="1" applyFont="1" applyFill="1" applyBorder="1"/>
    <xf numFmtId="165" fontId="3" fillId="2" borderId="0" xfId="1" applyNumberFormat="1" applyFont="1" applyFill="1" applyBorder="1"/>
  </cellXfs>
  <cellStyles count="27">
    <cellStyle name="Comma" xfId="1" builtinId="3"/>
    <cellStyle name="Comma 11" xfId="2"/>
    <cellStyle name="Comma 11 2" xfId="3"/>
    <cellStyle name="Comma 2" xfId="4"/>
    <cellStyle name="Comma 2 2" xfId="5"/>
    <cellStyle name="Comma 3" xfId="6"/>
    <cellStyle name="Comma 4" xfId="7"/>
    <cellStyle name="Comma 6" xfId="8"/>
    <cellStyle name="Comma 7" xfId="9"/>
    <cellStyle name="Normal" xfId="0" builtinId="0"/>
    <cellStyle name="Normal 15" xfId="10"/>
    <cellStyle name="Normal 17" xfId="11"/>
    <cellStyle name="Normal 19" xfId="12"/>
    <cellStyle name="Normal 2" xfId="13"/>
    <cellStyle name="Normal 2 2" xfId="14"/>
    <cellStyle name="Normal 24" xfId="15"/>
    <cellStyle name="Normal 24 2" xfId="16"/>
    <cellStyle name="Normal 3" xfId="17"/>
    <cellStyle name="Normal 37" xfId="18"/>
    <cellStyle name="Normal 4" xfId="19"/>
    <cellStyle name="Percent" xfId="20" builtinId="5"/>
    <cellStyle name="Percent 14" xfId="21"/>
    <cellStyle name="Percent 14 2" xfId="22"/>
    <cellStyle name="Percent 2" xfId="23"/>
    <cellStyle name="Percent 2 2" xfId="24"/>
    <cellStyle name="Percent 3" xfId="25"/>
    <cellStyle name="Percent 4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96520</xdr:colOff>
      <xdr:row>8</xdr:row>
      <xdr:rowOff>215900</xdr:rowOff>
    </xdr:from>
    <xdr:to>
      <xdr:col>5</xdr:col>
      <xdr:colOff>1160732</xdr:colOff>
      <xdr:row>8</xdr:row>
      <xdr:rowOff>228600</xdr:rowOff>
    </xdr:to>
    <xdr:cxnSp macro="">
      <xdr:nvCxnSpPr>
        <xdr:cNvPr id="2" name="Straight Arrow Connector 1"/>
        <xdr:cNvCxnSpPr/>
      </xdr:nvCxnSpPr>
      <xdr:spPr>
        <a:xfrm flipH="1" flipV="1">
          <a:off x="3689350" y="2616200"/>
          <a:ext cx="2365375" cy="127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43180</xdr:colOff>
      <xdr:row>8</xdr:row>
      <xdr:rowOff>233680</xdr:rowOff>
    </xdr:from>
    <xdr:to>
      <xdr:col>9</xdr:col>
      <xdr:colOff>25389</xdr:colOff>
      <xdr:row>8</xdr:row>
      <xdr:rowOff>233680</xdr:rowOff>
    </xdr:to>
    <xdr:cxnSp macro="">
      <xdr:nvCxnSpPr>
        <xdr:cNvPr id="3" name="Straight Arrow Connector 2"/>
        <xdr:cNvCxnSpPr/>
      </xdr:nvCxnSpPr>
      <xdr:spPr>
        <a:xfrm>
          <a:off x="7461250" y="2641600"/>
          <a:ext cx="33369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96520</xdr:colOff>
      <xdr:row>35</xdr:row>
      <xdr:rowOff>215900</xdr:rowOff>
    </xdr:from>
    <xdr:to>
      <xdr:col>5</xdr:col>
      <xdr:colOff>1160732</xdr:colOff>
      <xdr:row>35</xdr:row>
      <xdr:rowOff>228600</xdr:rowOff>
    </xdr:to>
    <xdr:cxnSp macro="">
      <xdr:nvCxnSpPr>
        <xdr:cNvPr id="4" name="Straight Arrow Connector 3"/>
        <xdr:cNvCxnSpPr/>
      </xdr:nvCxnSpPr>
      <xdr:spPr>
        <a:xfrm flipH="1" flipV="1">
          <a:off x="3689350" y="8397875"/>
          <a:ext cx="2365375" cy="127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43180</xdr:colOff>
      <xdr:row>35</xdr:row>
      <xdr:rowOff>233680</xdr:rowOff>
    </xdr:from>
    <xdr:to>
      <xdr:col>9</xdr:col>
      <xdr:colOff>25389</xdr:colOff>
      <xdr:row>35</xdr:row>
      <xdr:rowOff>233680</xdr:rowOff>
    </xdr:to>
    <xdr:cxnSp macro="">
      <xdr:nvCxnSpPr>
        <xdr:cNvPr id="5" name="Straight Arrow Connector 4"/>
        <xdr:cNvCxnSpPr/>
      </xdr:nvCxnSpPr>
      <xdr:spPr>
        <a:xfrm>
          <a:off x="7461250" y="8423275"/>
          <a:ext cx="33369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'S%20DOCUMENTS/QL%20Summary%20results%202005/4th%20qtr%2031.3.2005/QL%20qtr%20announcement-1.4.04%20to%2031.3.2005-26.5.05-Y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 refreshError="1">
        <row r="44">
          <cell r="F44" t="str">
            <v>NA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zoomScale="70" zoomScaleNormal="7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B32" sqref="B32:N32"/>
    </sheetView>
  </sheetViews>
  <sheetFormatPr defaultColWidth="9.109375" defaultRowHeight="13.2" x14ac:dyDescent="0.25"/>
  <cols>
    <col min="1" max="2" width="9.109375" style="1"/>
    <col min="3" max="3" width="13.109375" style="1" customWidth="1"/>
    <col min="4" max="4" width="20.44140625" style="1" customWidth="1"/>
    <col min="5" max="5" width="10.33203125" style="1" bestFit="1" customWidth="1"/>
    <col min="6" max="6" width="12.33203125" style="1" customWidth="1"/>
    <col min="7" max="7" width="20.88671875" style="1" customWidth="1"/>
    <col min="8" max="8" width="11.88671875" style="1" customWidth="1"/>
    <col min="9" max="9" width="21" style="1" customWidth="1"/>
    <col min="10" max="10" width="11.6640625" style="1" customWidth="1"/>
    <col min="11" max="11" width="13.44140625" style="1" customWidth="1"/>
    <col min="12" max="12" width="18.33203125" style="1" customWidth="1"/>
    <col min="13" max="13" width="12" style="1" customWidth="1"/>
    <col min="14" max="14" width="23" style="1" customWidth="1"/>
    <col min="15" max="15" width="10.5546875" style="1" customWidth="1"/>
    <col min="16" max="16" width="13.109375" style="1" bestFit="1" customWidth="1"/>
    <col min="17" max="16384" width="9.109375" style="1"/>
  </cols>
  <sheetData>
    <row r="1" spans="1:14" s="28" customFormat="1" ht="27.6" x14ac:dyDescent="0.6">
      <c r="A1" s="27" t="s">
        <v>211</v>
      </c>
    </row>
    <row r="2" spans="1:14" s="28" customFormat="1" ht="22.8" x14ac:dyDescent="0.4">
      <c r="A2" s="29" t="s">
        <v>3</v>
      </c>
    </row>
    <row r="3" spans="1:14" s="28" customFormat="1" ht="22.8" x14ac:dyDescent="0.4">
      <c r="A3" s="30"/>
    </row>
    <row r="4" spans="1:14" s="28" customFormat="1" ht="22.8" x14ac:dyDescent="0.4">
      <c r="A4" s="29" t="s">
        <v>331</v>
      </c>
    </row>
    <row r="5" spans="1:14" s="28" customFormat="1" ht="22.8" x14ac:dyDescent="0.4">
      <c r="A5" s="30"/>
    </row>
    <row r="6" spans="1:14" s="28" customFormat="1" ht="22.8" x14ac:dyDescent="0.4">
      <c r="A6" s="30"/>
    </row>
    <row r="7" spans="1:14" s="28" customFormat="1" ht="22.8" x14ac:dyDescent="0.4">
      <c r="A7" s="31" t="s">
        <v>327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.6" x14ac:dyDescent="0.3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s="12" customFormat="1" ht="18" x14ac:dyDescent="0.35">
      <c r="A9" s="26"/>
      <c r="B9" s="26"/>
      <c r="C9" s="26"/>
      <c r="D9" s="26"/>
      <c r="E9" s="26"/>
      <c r="F9" s="26"/>
      <c r="G9" s="89"/>
      <c r="H9" s="26"/>
      <c r="I9" s="232"/>
      <c r="J9" s="90"/>
      <c r="K9" s="26"/>
      <c r="L9" s="89"/>
      <c r="M9" s="26"/>
      <c r="N9" s="232"/>
    </row>
    <row r="10" spans="1:14" s="12" customFormat="1" ht="18" x14ac:dyDescent="0.35">
      <c r="A10" s="26"/>
      <c r="B10" s="26"/>
      <c r="C10" s="26"/>
      <c r="D10" s="26"/>
      <c r="E10" s="26"/>
      <c r="F10" s="26"/>
      <c r="G10" s="400" t="s">
        <v>4</v>
      </c>
      <c r="H10" s="401"/>
      <c r="I10" s="402"/>
      <c r="J10" s="90"/>
      <c r="K10" s="4"/>
      <c r="L10" s="400" t="s">
        <v>5</v>
      </c>
      <c r="M10" s="401"/>
      <c r="N10" s="402"/>
    </row>
    <row r="11" spans="1:14" s="12" customFormat="1" ht="18" x14ac:dyDescent="0.35">
      <c r="A11" s="26"/>
      <c r="B11" s="26"/>
      <c r="C11" s="26"/>
      <c r="D11" s="26"/>
      <c r="E11" s="26"/>
      <c r="F11" s="26"/>
      <c r="G11" s="91" t="s">
        <v>6</v>
      </c>
      <c r="H11" s="92"/>
      <c r="I11" s="92" t="s">
        <v>7</v>
      </c>
      <c r="J11" s="90"/>
      <c r="K11" s="4"/>
      <c r="L11" s="92" t="s">
        <v>6</v>
      </c>
      <c r="M11" s="93"/>
      <c r="N11" s="92" t="s">
        <v>8</v>
      </c>
    </row>
    <row r="12" spans="1:14" s="12" customFormat="1" ht="18" x14ac:dyDescent="0.35">
      <c r="A12" s="26"/>
      <c r="B12" s="26"/>
      <c r="C12" s="26"/>
      <c r="D12" s="26"/>
      <c r="E12" s="26"/>
      <c r="F12" s="26"/>
      <c r="G12" s="94" t="s">
        <v>9</v>
      </c>
      <c r="H12" s="95"/>
      <c r="I12" s="95" t="s">
        <v>9</v>
      </c>
      <c r="J12" s="90"/>
      <c r="K12" s="4"/>
      <c r="L12" s="96" t="s">
        <v>9</v>
      </c>
      <c r="M12" s="97"/>
      <c r="N12" s="96" t="s">
        <v>10</v>
      </c>
    </row>
    <row r="13" spans="1:14" s="12" customFormat="1" ht="18" x14ac:dyDescent="0.35">
      <c r="A13" s="26"/>
      <c r="B13" s="26"/>
      <c r="C13" s="26"/>
      <c r="D13" s="26"/>
      <c r="E13" s="26"/>
      <c r="F13" s="26"/>
      <c r="G13" s="98" t="s">
        <v>328</v>
      </c>
      <c r="H13" s="96"/>
      <c r="I13" s="92" t="s">
        <v>328</v>
      </c>
      <c r="J13" s="90"/>
      <c r="K13" s="4"/>
      <c r="L13" s="92" t="s">
        <v>11</v>
      </c>
      <c r="M13" s="93"/>
      <c r="N13" s="92" t="s">
        <v>12</v>
      </c>
    </row>
    <row r="14" spans="1:14" s="12" customFormat="1" ht="18" x14ac:dyDescent="0.35">
      <c r="A14" s="26"/>
      <c r="B14" s="26"/>
      <c r="C14" s="26"/>
      <c r="D14" s="26"/>
      <c r="E14" s="26"/>
      <c r="F14" s="26"/>
      <c r="G14" s="91" t="s">
        <v>329</v>
      </c>
      <c r="H14" s="96"/>
      <c r="I14" s="96" t="s">
        <v>330</v>
      </c>
      <c r="J14" s="90"/>
      <c r="K14" s="4"/>
      <c r="L14" s="91" t="s">
        <v>280</v>
      </c>
      <c r="M14" s="96"/>
      <c r="N14" s="96" t="s">
        <v>222</v>
      </c>
    </row>
    <row r="15" spans="1:14" s="12" customFormat="1" ht="18" x14ac:dyDescent="0.35">
      <c r="A15" s="26"/>
      <c r="B15" s="26"/>
      <c r="C15" s="26"/>
      <c r="D15" s="26"/>
      <c r="E15" s="26"/>
      <c r="F15" s="99" t="s">
        <v>157</v>
      </c>
      <c r="G15" s="100" t="s">
        <v>326</v>
      </c>
      <c r="H15" s="97"/>
      <c r="I15" s="176" t="s">
        <v>281</v>
      </c>
      <c r="J15" s="101"/>
      <c r="K15" s="99" t="s">
        <v>157</v>
      </c>
      <c r="L15" s="100" t="s">
        <v>326</v>
      </c>
      <c r="M15" s="97"/>
      <c r="N15" s="176" t="s">
        <v>281</v>
      </c>
    </row>
    <row r="16" spans="1:14" s="12" customFormat="1" ht="37.5" customHeight="1" x14ac:dyDescent="0.35">
      <c r="A16" s="26"/>
      <c r="B16" s="26"/>
      <c r="C16" s="26"/>
      <c r="D16" s="26"/>
      <c r="E16" s="26"/>
      <c r="F16" s="102" t="s">
        <v>158</v>
      </c>
      <c r="G16" s="94" t="s">
        <v>2</v>
      </c>
      <c r="H16" s="95"/>
      <c r="I16" s="95" t="s">
        <v>2</v>
      </c>
      <c r="J16" s="90"/>
      <c r="K16" s="102" t="s">
        <v>158</v>
      </c>
      <c r="L16" s="95" t="s">
        <v>2</v>
      </c>
      <c r="M16" s="103"/>
      <c r="N16" s="95" t="s">
        <v>2</v>
      </c>
    </row>
    <row r="17" spans="1:16" s="12" customFormat="1" ht="18" x14ac:dyDescent="0.35">
      <c r="A17" s="26"/>
      <c r="B17" s="26"/>
      <c r="C17" s="26"/>
      <c r="D17" s="26"/>
      <c r="E17" s="26"/>
      <c r="F17" s="26"/>
      <c r="G17" s="104"/>
      <c r="H17" s="104"/>
      <c r="I17" s="233"/>
      <c r="J17" s="105"/>
      <c r="K17" s="99"/>
      <c r="L17" s="106"/>
      <c r="M17" s="107"/>
      <c r="N17" s="107"/>
    </row>
    <row r="18" spans="1:16" s="12" customFormat="1" ht="18" x14ac:dyDescent="0.35">
      <c r="A18" s="26"/>
      <c r="B18" s="26"/>
      <c r="C18" s="26"/>
      <c r="D18" s="26"/>
      <c r="E18" s="26"/>
      <c r="F18" s="26"/>
      <c r="G18" s="107"/>
      <c r="H18" s="107"/>
      <c r="I18" s="107"/>
      <c r="J18" s="105"/>
      <c r="K18" s="26"/>
      <c r="L18" s="107"/>
      <c r="M18" s="107"/>
      <c r="N18" s="107"/>
    </row>
    <row r="19" spans="1:16" s="12" customFormat="1" ht="19.8" x14ac:dyDescent="0.5">
      <c r="A19" s="26"/>
      <c r="B19" s="403" t="s">
        <v>13</v>
      </c>
      <c r="C19" s="404"/>
      <c r="D19" s="404"/>
      <c r="E19" s="404"/>
      <c r="F19" s="405">
        <f>SUM(G19-I19)/I19</f>
        <v>7.8960000853390985E-2</v>
      </c>
      <c r="G19" s="411">
        <v>606874</v>
      </c>
      <c r="H19" s="412"/>
      <c r="I19" s="411">
        <v>562462</v>
      </c>
      <c r="J19" s="413"/>
      <c r="K19" s="405">
        <f>SUM(L19-N19)/N19</f>
        <v>0.14484367800132972</v>
      </c>
      <c r="L19" s="411">
        <v>2457186</v>
      </c>
      <c r="M19" s="414"/>
      <c r="N19" s="411">
        <v>2146307</v>
      </c>
      <c r="P19" s="110"/>
    </row>
    <row r="20" spans="1:16" s="12" customFormat="1" ht="18" x14ac:dyDescent="0.35">
      <c r="A20" s="26"/>
      <c r="B20" s="4"/>
      <c r="C20" s="26"/>
      <c r="D20" s="26"/>
      <c r="E20" s="26"/>
      <c r="F20" s="111"/>
      <c r="G20" s="107"/>
      <c r="H20" s="107"/>
      <c r="I20" s="112"/>
      <c r="J20" s="113"/>
      <c r="K20" s="111"/>
      <c r="L20" s="109"/>
      <c r="M20" s="109"/>
      <c r="N20" s="112"/>
    </row>
    <row r="21" spans="1:16" s="12" customFormat="1" ht="18" x14ac:dyDescent="0.35">
      <c r="A21" s="26"/>
      <c r="B21" s="4"/>
      <c r="C21" s="26"/>
      <c r="D21" s="26"/>
      <c r="E21" s="26"/>
      <c r="F21" s="111"/>
      <c r="G21" s="107"/>
      <c r="H21" s="107"/>
      <c r="I21" s="112"/>
      <c r="J21" s="113"/>
      <c r="K21" s="111"/>
      <c r="L21" s="109"/>
      <c r="M21" s="109"/>
      <c r="N21" s="112"/>
    </row>
    <row r="22" spans="1:16" s="12" customFormat="1" ht="18" x14ac:dyDescent="0.35">
      <c r="A22" s="26"/>
      <c r="B22" s="4" t="s">
        <v>14</v>
      </c>
      <c r="C22" s="26"/>
      <c r="D22" s="26"/>
      <c r="E22" s="26"/>
      <c r="F22" s="108">
        <f>SUM(G22-I22)/I22</f>
        <v>5.5508311780536217E-2</v>
      </c>
      <c r="G22" s="112">
        <f>SUM(G32-G28-G26-G30-G24)</f>
        <v>70313.741697572201</v>
      </c>
      <c r="H22" s="107"/>
      <c r="I22" s="112">
        <f>SUM(I32-I28-I26-I30-I24)</f>
        <v>66616</v>
      </c>
      <c r="J22" s="113"/>
      <c r="K22" s="108">
        <f>SUM(L22-N22)/N22</f>
        <v>0.16188522205889769</v>
      </c>
      <c r="L22" s="112">
        <f>SUM(L32-L28-L26-L30-L24)</f>
        <v>299577</v>
      </c>
      <c r="M22" s="109"/>
      <c r="N22" s="112">
        <f>SUM(N32-N28-N26-N30-N24)</f>
        <v>257837</v>
      </c>
      <c r="P22" s="110"/>
    </row>
    <row r="23" spans="1:16" s="12" customFormat="1" ht="18" x14ac:dyDescent="0.35">
      <c r="A23" s="26"/>
      <c r="B23" s="4"/>
      <c r="C23" s="26"/>
      <c r="D23" s="26"/>
      <c r="E23" s="26"/>
      <c r="F23" s="108"/>
      <c r="G23" s="107"/>
      <c r="H23" s="107"/>
      <c r="I23" s="112"/>
      <c r="J23" s="113"/>
      <c r="K23" s="108"/>
      <c r="L23" s="114"/>
      <c r="M23" s="109"/>
      <c r="N23" s="112"/>
    </row>
    <row r="24" spans="1:16" s="12" customFormat="1" ht="18" x14ac:dyDescent="0.35">
      <c r="A24" s="26"/>
      <c r="B24" s="4" t="s">
        <v>15</v>
      </c>
      <c r="C24" s="26"/>
      <c r="D24" s="26"/>
      <c r="E24" s="26"/>
      <c r="F24" s="108">
        <f>SUM(G24-I24)/I24</f>
        <v>6.0016773246671561E-2</v>
      </c>
      <c r="G24" s="114">
        <v>-20223</v>
      </c>
      <c r="H24" s="107"/>
      <c r="I24" s="114">
        <v>-19078</v>
      </c>
      <c r="J24" s="113"/>
      <c r="K24" s="108">
        <f>SUM(L24-N24)/N24</f>
        <v>0.18177528842348786</v>
      </c>
      <c r="L24" s="114">
        <v>-77645</v>
      </c>
      <c r="M24" s="109"/>
      <c r="N24" s="114">
        <v>-65702</v>
      </c>
      <c r="P24" s="110"/>
    </row>
    <row r="25" spans="1:16" s="12" customFormat="1" ht="18" x14ac:dyDescent="0.35">
      <c r="A25" s="26"/>
      <c r="B25" s="4"/>
      <c r="C25" s="26"/>
      <c r="D25" s="26"/>
      <c r="E25" s="26"/>
      <c r="F25" s="111"/>
      <c r="G25" s="115"/>
      <c r="H25" s="107"/>
      <c r="I25" s="115"/>
      <c r="J25" s="116"/>
      <c r="K25" s="111"/>
      <c r="L25" s="114"/>
      <c r="M25" s="109"/>
      <c r="N25" s="112"/>
    </row>
    <row r="26" spans="1:16" s="12" customFormat="1" ht="18" x14ac:dyDescent="0.35">
      <c r="A26" s="26"/>
      <c r="B26" s="4" t="s">
        <v>16</v>
      </c>
      <c r="C26" s="26"/>
      <c r="D26" s="26"/>
      <c r="E26" s="26"/>
      <c r="F26" s="108">
        <f>SUM(G26-I26)/I26</f>
        <v>0.19148936170212766</v>
      </c>
      <c r="G26" s="115">
        <v>784</v>
      </c>
      <c r="H26" s="107"/>
      <c r="I26" s="115">
        <v>658</v>
      </c>
      <c r="J26" s="116"/>
      <c r="K26" s="108">
        <f>SUM(L26-N26)/N26</f>
        <v>0.3858104609010875</v>
      </c>
      <c r="L26" s="114">
        <v>2676</v>
      </c>
      <c r="M26" s="109"/>
      <c r="N26" s="112">
        <v>1931</v>
      </c>
    </row>
    <row r="27" spans="1:16" s="12" customFormat="1" ht="18" x14ac:dyDescent="0.35">
      <c r="A27" s="26"/>
      <c r="B27" s="4"/>
      <c r="C27" s="26"/>
      <c r="D27" s="26"/>
      <c r="E27" s="26"/>
      <c r="F27" s="111"/>
      <c r="G27" s="107"/>
      <c r="H27" s="107"/>
      <c r="I27" s="115"/>
      <c r="J27" s="116"/>
      <c r="K27" s="111"/>
      <c r="L27" s="117"/>
      <c r="M27" s="109"/>
      <c r="N27" s="115"/>
    </row>
    <row r="28" spans="1:16" s="12" customFormat="1" ht="18" x14ac:dyDescent="0.35">
      <c r="A28" s="26"/>
      <c r="B28" s="4" t="s">
        <v>197</v>
      </c>
      <c r="C28" s="26"/>
      <c r="D28" s="26"/>
      <c r="E28" s="26"/>
      <c r="F28" s="108">
        <f>SUM(G28-I28)/I28</f>
        <v>0.16156763590391909</v>
      </c>
      <c r="G28" s="115">
        <v>-9188</v>
      </c>
      <c r="H28" s="107"/>
      <c r="I28" s="115">
        <v>-7910</v>
      </c>
      <c r="J28" s="116"/>
      <c r="K28" s="108">
        <f>SUM(L28-N28)/N28</f>
        <v>0.2403735179939146</v>
      </c>
      <c r="L28" s="114">
        <v>-35466</v>
      </c>
      <c r="M28" s="109"/>
      <c r="N28" s="114">
        <v>-28593</v>
      </c>
    </row>
    <row r="29" spans="1:16" s="12" customFormat="1" ht="18" x14ac:dyDescent="0.35">
      <c r="A29" s="26"/>
      <c r="B29" s="4"/>
      <c r="C29" s="26"/>
      <c r="D29" s="26"/>
      <c r="E29" s="26"/>
      <c r="F29" s="108"/>
      <c r="G29" s="107"/>
      <c r="H29" s="107"/>
      <c r="I29" s="115"/>
      <c r="J29" s="116"/>
      <c r="K29" s="111"/>
      <c r="L29" s="117"/>
      <c r="M29" s="109"/>
      <c r="N29" s="115"/>
    </row>
    <row r="30" spans="1:16" s="12" customFormat="1" ht="19.8" x14ac:dyDescent="0.5">
      <c r="A30" s="26"/>
      <c r="B30" s="4" t="s">
        <v>220</v>
      </c>
      <c r="C30" s="26"/>
      <c r="D30" s="26"/>
      <c r="E30" s="26"/>
      <c r="F30" s="108"/>
      <c r="G30" s="118">
        <v>5800</v>
      </c>
      <c r="H30" s="107"/>
      <c r="I30" s="234">
        <v>1745</v>
      </c>
      <c r="J30" s="119"/>
      <c r="K30" s="108"/>
      <c r="L30" s="118">
        <v>14625</v>
      </c>
      <c r="M30" s="109"/>
      <c r="N30" s="234">
        <v>7236</v>
      </c>
    </row>
    <row r="31" spans="1:16" s="12" customFormat="1" ht="18" x14ac:dyDescent="0.35">
      <c r="A31" s="26"/>
      <c r="B31" s="4"/>
      <c r="C31" s="26"/>
      <c r="D31" s="26"/>
      <c r="E31" s="26"/>
      <c r="F31" s="111"/>
      <c r="G31" s="107"/>
      <c r="H31" s="107"/>
      <c r="I31" s="112"/>
      <c r="J31" s="113"/>
      <c r="K31" s="111"/>
      <c r="L31" s="117"/>
      <c r="M31" s="109"/>
      <c r="N31" s="112"/>
    </row>
    <row r="32" spans="1:16" s="12" customFormat="1" ht="18.600000000000001" thickBot="1" x14ac:dyDescent="0.4">
      <c r="A32" s="26"/>
      <c r="B32" s="403" t="s">
        <v>17</v>
      </c>
      <c r="C32" s="404"/>
      <c r="D32" s="404"/>
      <c r="E32" s="404"/>
      <c r="F32" s="405">
        <f>SUM(G32-I32)/I32</f>
        <v>0.12980280501468441</v>
      </c>
      <c r="G32" s="415">
        <v>47486.741697572201</v>
      </c>
      <c r="H32" s="415"/>
      <c r="I32" s="415">
        <v>42031</v>
      </c>
      <c r="J32" s="416"/>
      <c r="K32" s="405">
        <f>SUM(L32-N32)/N32</f>
        <v>0.17982849764632997</v>
      </c>
      <c r="L32" s="409">
        <v>203767</v>
      </c>
      <c r="M32" s="415"/>
      <c r="N32" s="415">
        <v>172709</v>
      </c>
    </row>
    <row r="33" spans="1:15" s="12" customFormat="1" ht="31.2" x14ac:dyDescent="0.35">
      <c r="A33" s="26"/>
      <c r="B33" s="4"/>
      <c r="C33" s="26"/>
      <c r="D33" s="26"/>
      <c r="E33" s="26"/>
      <c r="F33" s="111"/>
      <c r="G33" s="107"/>
      <c r="H33" s="32" t="s">
        <v>162</v>
      </c>
      <c r="I33" s="112"/>
      <c r="J33" s="56" t="s">
        <v>162</v>
      </c>
      <c r="K33" s="111"/>
      <c r="L33" s="117"/>
      <c r="M33" s="32" t="s">
        <v>162</v>
      </c>
      <c r="N33" s="112"/>
      <c r="O33" s="56" t="s">
        <v>162</v>
      </c>
    </row>
    <row r="34" spans="1:15" s="12" customFormat="1" ht="20.399999999999999" thickBot="1" x14ac:dyDescent="0.55000000000000004">
      <c r="A34" s="26"/>
      <c r="B34" s="4" t="s">
        <v>18</v>
      </c>
      <c r="C34" s="26"/>
      <c r="D34" s="102"/>
      <c r="E34" s="120"/>
      <c r="F34" s="121"/>
      <c r="G34" s="122">
        <v>-6678</v>
      </c>
      <c r="H34" s="55">
        <f>-SUM(G34/G32)</f>
        <v>0.14062872627753734</v>
      </c>
      <c r="I34" s="122">
        <v>-9751</v>
      </c>
      <c r="J34" s="55">
        <f>-SUM(I34/I32)</f>
        <v>0.23199543194308964</v>
      </c>
      <c r="K34" s="121"/>
      <c r="L34" s="122">
        <v>-37013</v>
      </c>
      <c r="M34" s="55">
        <f>-SUM(L34/L32)</f>
        <v>0.18164374015419571</v>
      </c>
      <c r="N34" s="118">
        <v>-35157</v>
      </c>
      <c r="O34" s="55">
        <f>-SUM(N34/N32)</f>
        <v>0.20356206103908886</v>
      </c>
    </row>
    <row r="35" spans="1:15" s="12" customFormat="1" ht="18.600000000000001" thickBot="1" x14ac:dyDescent="0.4">
      <c r="A35" s="26"/>
      <c r="B35" s="4" t="s">
        <v>138</v>
      </c>
      <c r="C35" s="26"/>
      <c r="D35" s="26"/>
      <c r="E35" s="26"/>
      <c r="F35" s="108">
        <f>SUM(G35-I35)/I35</f>
        <v>0.26421132892107191</v>
      </c>
      <c r="G35" s="123">
        <f>SUM(G32:G34)</f>
        <v>40808.741697572201</v>
      </c>
      <c r="H35" s="112"/>
      <c r="I35" s="123">
        <f>SUM(I32:I34)</f>
        <v>32280</v>
      </c>
      <c r="J35" s="112"/>
      <c r="K35" s="108">
        <f>SUM(L35-N35)/N35</f>
        <v>0.21229789461440038</v>
      </c>
      <c r="L35" s="123">
        <f>SUM(L32:L34)</f>
        <v>166754</v>
      </c>
      <c r="M35" s="112"/>
      <c r="N35" s="123">
        <f>SUM(N32:N34)</f>
        <v>137552</v>
      </c>
      <c r="O35" s="112"/>
    </row>
    <row r="36" spans="1:15" s="12" customFormat="1" ht="18.600000000000001" thickTop="1" x14ac:dyDescent="0.35">
      <c r="A36" s="26"/>
      <c r="B36" s="4"/>
      <c r="C36" s="26"/>
      <c r="D36" s="26"/>
      <c r="E36" s="26"/>
      <c r="F36" s="111"/>
      <c r="G36" s="107"/>
      <c r="H36" s="107"/>
      <c r="I36" s="112"/>
      <c r="J36" s="107"/>
      <c r="K36" s="111"/>
      <c r="L36" s="109"/>
      <c r="M36" s="107"/>
      <c r="N36" s="112"/>
      <c r="O36" s="107"/>
    </row>
    <row r="37" spans="1:15" s="12" customFormat="1" ht="18" x14ac:dyDescent="0.35">
      <c r="A37" s="26"/>
      <c r="B37" s="4" t="s">
        <v>139</v>
      </c>
      <c r="C37" s="26"/>
      <c r="D37" s="26"/>
      <c r="E37" s="26"/>
      <c r="F37" s="111"/>
      <c r="G37" s="107"/>
      <c r="H37" s="107"/>
      <c r="I37" s="112"/>
      <c r="J37" s="107"/>
      <c r="K37" s="111"/>
      <c r="L37" s="109"/>
      <c r="M37" s="107"/>
      <c r="N37" s="112"/>
      <c r="O37" s="107"/>
    </row>
    <row r="38" spans="1:15" s="12" customFormat="1" ht="18.600000000000001" thickBot="1" x14ac:dyDescent="0.4">
      <c r="A38" s="26"/>
      <c r="B38" s="403" t="s">
        <v>140</v>
      </c>
      <c r="C38" s="404"/>
      <c r="D38" s="404"/>
      <c r="E38" s="404"/>
      <c r="F38" s="405">
        <f>SUM(G38-I38)/I38</f>
        <v>0.20689386694921075</v>
      </c>
      <c r="G38" s="409">
        <f>SUM(G35-G39)</f>
        <v>38609.741697572201</v>
      </c>
      <c r="H38" s="405"/>
      <c r="I38" s="409">
        <f>SUM(I35-I39)</f>
        <v>31991</v>
      </c>
      <c r="J38" s="410"/>
      <c r="K38" s="405">
        <f>SUM(L38-N38)/N38</f>
        <v>0.21428788361957693</v>
      </c>
      <c r="L38" s="409">
        <f>SUM(L35-L39)</f>
        <v>159929</v>
      </c>
      <c r="M38" s="405"/>
      <c r="N38" s="409">
        <f>SUM(N35-N39)</f>
        <v>131706</v>
      </c>
      <c r="O38" s="124"/>
    </row>
    <row r="39" spans="1:15" s="12" customFormat="1" ht="18" x14ac:dyDescent="0.35">
      <c r="A39" s="26"/>
      <c r="B39" s="4" t="s">
        <v>141</v>
      </c>
      <c r="C39" s="26"/>
      <c r="D39" s="102"/>
      <c r="E39" s="120"/>
      <c r="F39" s="121"/>
      <c r="G39" s="115">
        <v>2199</v>
      </c>
      <c r="H39" s="33">
        <f>SUM(G39/G32)</f>
        <v>4.6307662336673348E-2</v>
      </c>
      <c r="I39" s="114">
        <v>289</v>
      </c>
      <c r="J39" s="33">
        <f>SUM(I39/I32)</f>
        <v>6.8758773286383863E-3</v>
      </c>
      <c r="K39" s="121"/>
      <c r="L39" s="114">
        <v>6825</v>
      </c>
      <c r="M39" s="33">
        <f>SUM(L39/L32)</f>
        <v>3.3494137912419578E-2</v>
      </c>
      <c r="N39" s="114">
        <v>5846</v>
      </c>
      <c r="O39" s="33">
        <f>SUM(N39/N32)</f>
        <v>3.3848844009287296E-2</v>
      </c>
    </row>
    <row r="40" spans="1:15" s="12" customFormat="1" ht="31.8" thickBot="1" x14ac:dyDescent="0.4">
      <c r="A40" s="26"/>
      <c r="B40" s="4"/>
      <c r="C40" s="26"/>
      <c r="D40" s="26"/>
      <c r="E40" s="26"/>
      <c r="F40" s="111"/>
      <c r="G40" s="107"/>
      <c r="H40" s="34" t="s">
        <v>163</v>
      </c>
      <c r="I40" s="107"/>
      <c r="J40" s="57" t="s">
        <v>163</v>
      </c>
      <c r="K40" s="111"/>
      <c r="L40" s="109"/>
      <c r="M40" s="34" t="s">
        <v>163</v>
      </c>
      <c r="N40" s="122"/>
      <c r="O40" s="57" t="s">
        <v>163</v>
      </c>
    </row>
    <row r="41" spans="1:15" s="12" customFormat="1" ht="18.600000000000001" thickBot="1" x14ac:dyDescent="0.4">
      <c r="A41" s="26"/>
      <c r="B41" s="4" t="s">
        <v>138</v>
      </c>
      <c r="C41" s="26"/>
      <c r="D41" s="26"/>
      <c r="E41" s="26"/>
      <c r="F41" s="108">
        <f>SUM(G41-I41)/I41</f>
        <v>0.26421132892107191</v>
      </c>
      <c r="G41" s="125">
        <f>SUM(G38:G40)</f>
        <v>40808.741697572201</v>
      </c>
      <c r="H41" s="107"/>
      <c r="I41" s="125">
        <f>SUM(I38:I40)</f>
        <v>32280</v>
      </c>
      <c r="J41" s="113"/>
      <c r="K41" s="108">
        <f>SUM(L41-N41)/N41</f>
        <v>0.21229789461440038</v>
      </c>
      <c r="L41" s="125">
        <f>SUM(L38:L40)</f>
        <v>166754</v>
      </c>
      <c r="M41" s="109"/>
      <c r="N41" s="125">
        <f>SUM(N38:N40)</f>
        <v>137552</v>
      </c>
    </row>
    <row r="42" spans="1:15" s="12" customFormat="1" ht="18.600000000000001" thickTop="1" x14ac:dyDescent="0.35">
      <c r="A42" s="26"/>
      <c r="B42" s="4"/>
      <c r="C42" s="26"/>
      <c r="D42" s="26"/>
      <c r="E42" s="26"/>
      <c r="F42" s="26"/>
      <c r="G42" s="112"/>
      <c r="H42" s="107"/>
      <c r="I42" s="112"/>
      <c r="J42" s="113"/>
      <c r="K42" s="111"/>
      <c r="L42" s="112"/>
      <c r="M42" s="109"/>
      <c r="N42" s="112"/>
    </row>
    <row r="43" spans="1:15" s="12" customFormat="1" ht="18.600000000000001" thickBot="1" x14ac:dyDescent="0.4">
      <c r="A43" s="26"/>
      <c r="B43" s="4" t="s">
        <v>137</v>
      </c>
      <c r="C43" s="26"/>
      <c r="D43" s="26"/>
      <c r="E43" s="26"/>
      <c r="F43" s="120"/>
      <c r="G43" s="126">
        <v>1200485</v>
      </c>
      <c r="H43" s="107"/>
      <c r="I43" s="126">
        <v>1146133</v>
      </c>
      <c r="J43" s="127"/>
      <c r="K43" s="108"/>
      <c r="L43" s="128">
        <v>1159547</v>
      </c>
      <c r="M43" s="109"/>
      <c r="N43" s="126">
        <v>1146133</v>
      </c>
    </row>
    <row r="44" spans="1:15" s="12" customFormat="1" ht="18.600000000000001" thickTop="1" x14ac:dyDescent="0.35">
      <c r="A44" s="26"/>
      <c r="B44" s="4"/>
      <c r="C44" s="26"/>
      <c r="D44" s="26"/>
      <c r="E44" s="26"/>
      <c r="F44" s="26"/>
      <c r="G44" s="114"/>
      <c r="H44" s="107"/>
      <c r="I44" s="114"/>
      <c r="J44" s="127"/>
      <c r="K44" s="111"/>
      <c r="L44" s="109"/>
      <c r="M44" s="109"/>
      <c r="N44" s="109"/>
    </row>
    <row r="45" spans="1:15" s="12" customFormat="1" ht="18" x14ac:dyDescent="0.35">
      <c r="A45" s="26"/>
      <c r="B45" s="4" t="s">
        <v>19</v>
      </c>
      <c r="C45" s="26"/>
      <c r="D45" s="26"/>
      <c r="E45" s="26"/>
      <c r="F45" s="26"/>
      <c r="G45" s="107"/>
      <c r="H45" s="107"/>
      <c r="I45" s="107"/>
      <c r="J45" s="105"/>
      <c r="K45" s="111"/>
      <c r="L45" s="109"/>
      <c r="M45" s="109"/>
      <c r="N45" s="109"/>
    </row>
    <row r="46" spans="1:15" s="12" customFormat="1" ht="18.600000000000001" thickBot="1" x14ac:dyDescent="0.4">
      <c r="A46" s="26"/>
      <c r="B46" s="403" t="s">
        <v>20</v>
      </c>
      <c r="C46" s="404"/>
      <c r="D46" s="404"/>
      <c r="E46" s="404"/>
      <c r="F46" s="405">
        <f>SUM(G46-I46)/I46</f>
        <v>0.15225170527586729</v>
      </c>
      <c r="G46" s="406">
        <f>SUM(G38/G43)*100</f>
        <v>3.2161786026124606</v>
      </c>
      <c r="H46" s="407"/>
      <c r="I46" s="406">
        <f>SUM(I38/I43)*100</f>
        <v>2.7912118401616568</v>
      </c>
      <c r="J46" s="408"/>
      <c r="K46" s="405">
        <f>SUM(L46-N46)/N46</f>
        <v>0.20024062406832718</v>
      </c>
      <c r="L46" s="406">
        <f>SUM(L38/L43)*100</f>
        <v>13.79236891648204</v>
      </c>
      <c r="M46" s="407"/>
      <c r="N46" s="406">
        <f>SUM(N38/N43)*100</f>
        <v>11.491336520281678</v>
      </c>
    </row>
    <row r="47" spans="1:15" s="12" customFormat="1" ht="18.600000000000001" thickTop="1" x14ac:dyDescent="0.35">
      <c r="A47" s="26"/>
      <c r="B47" s="4"/>
      <c r="C47" s="26"/>
      <c r="D47" s="26"/>
      <c r="E47" s="26"/>
      <c r="F47" s="26"/>
      <c r="G47" s="107"/>
      <c r="H47" s="107"/>
      <c r="I47" s="107"/>
      <c r="J47" s="105"/>
      <c r="K47" s="26"/>
      <c r="L47" s="109"/>
      <c r="M47" s="109"/>
      <c r="N47" s="109"/>
    </row>
    <row r="48" spans="1:15" s="12" customFormat="1" ht="18.600000000000001" thickBot="1" x14ac:dyDescent="0.4">
      <c r="A48" s="26"/>
      <c r="B48" s="4" t="s">
        <v>21</v>
      </c>
      <c r="C48" s="26"/>
      <c r="D48" s="26"/>
      <c r="E48" s="26"/>
      <c r="F48" s="26"/>
      <c r="G48" s="129" t="s">
        <v>22</v>
      </c>
      <c r="H48" s="107"/>
      <c r="I48" s="129" t="s">
        <v>22</v>
      </c>
      <c r="J48" s="130"/>
      <c r="K48" s="26"/>
      <c r="L48" s="131" t="str">
        <f>'[1]Condensed PL-31.3.2005-final'!F44</f>
        <v>NA</v>
      </c>
      <c r="M48" s="109"/>
      <c r="N48" s="131" t="s">
        <v>22</v>
      </c>
    </row>
    <row r="49" spans="1:14" s="12" customFormat="1" ht="18.600000000000001" thickTop="1" x14ac:dyDescent="0.35">
      <c r="A49" s="26"/>
      <c r="B49" s="26"/>
      <c r="C49" s="26"/>
      <c r="D49" s="26"/>
      <c r="E49" s="26"/>
      <c r="F49" s="26"/>
      <c r="G49" s="132"/>
      <c r="H49" s="132"/>
      <c r="I49" s="235"/>
      <c r="J49" s="105"/>
      <c r="K49" s="99"/>
      <c r="L49" s="133"/>
      <c r="M49" s="133"/>
      <c r="N49" s="236"/>
    </row>
    <row r="50" spans="1:14" ht="1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.6" x14ac:dyDescent="0.3">
      <c r="A51" s="16"/>
      <c r="B51" s="3" t="s">
        <v>297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.6" x14ac:dyDescent="0.3">
      <c r="A52" s="16"/>
      <c r="B52" s="3" t="s">
        <v>201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.6" x14ac:dyDescent="0.3">
      <c r="A53" s="16"/>
      <c r="B53" s="3" t="s">
        <v>23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5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5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</sheetData>
  <mergeCells count="2">
    <mergeCell ref="G10:I10"/>
    <mergeCell ref="L10:N10"/>
  </mergeCells>
  <phoneticPr fontId="2" type="noConversion"/>
  <printOptions horizontalCentered="1"/>
  <pageMargins left="0.25" right="0" top="0.75" bottom="0.75" header="0.5" footer="0.5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opLeftCell="A8" zoomScaleNormal="100" workbookViewId="0">
      <pane xSplit="7" ySplit="3" topLeftCell="H46" activePane="bottomRight" state="frozen"/>
      <selection activeCell="A8" sqref="A8"/>
      <selection pane="topRight" activeCell="H8" sqref="H8"/>
      <selection pane="bottomLeft" activeCell="A11" sqref="A11"/>
      <selection pane="bottomRight" activeCell="D60" sqref="D60"/>
    </sheetView>
  </sheetViews>
  <sheetFormatPr defaultColWidth="9.109375" defaultRowHeight="13.2" x14ac:dyDescent="0.25"/>
  <cols>
    <col min="1" max="5" width="9.109375" style="1"/>
    <col min="6" max="6" width="18.6640625" style="1" customWidth="1"/>
    <col min="7" max="7" width="17.109375" style="1" customWidth="1"/>
    <col min="8" max="8" width="14.33203125" style="156" customWidth="1"/>
    <col min="9" max="9" width="11.88671875" style="9" customWidth="1"/>
    <col min="10" max="10" width="9.109375" style="1"/>
    <col min="11" max="11" width="14.109375" style="1" customWidth="1"/>
    <col min="12" max="12" width="9.109375" style="1"/>
    <col min="13" max="13" width="13.5546875" style="1" bestFit="1" customWidth="1"/>
    <col min="14" max="16384" width="9.109375" style="1"/>
  </cols>
  <sheetData>
    <row r="1" spans="1:13" s="28" customFormat="1" ht="27.6" x14ac:dyDescent="0.6">
      <c r="A1" s="27" t="s">
        <v>211</v>
      </c>
      <c r="H1" s="155"/>
      <c r="I1" s="29"/>
    </row>
    <row r="2" spans="1:13" s="28" customFormat="1" ht="22.8" x14ac:dyDescent="0.4">
      <c r="A2" s="29" t="s">
        <v>3</v>
      </c>
      <c r="H2" s="155"/>
      <c r="I2" s="29"/>
    </row>
    <row r="3" spans="1:13" s="28" customFormat="1" ht="22.8" x14ac:dyDescent="0.4">
      <c r="A3" s="30"/>
      <c r="H3" s="155"/>
      <c r="I3" s="29"/>
    </row>
    <row r="4" spans="1:13" s="28" customFormat="1" ht="22.8" x14ac:dyDescent="0.4">
      <c r="A4" s="29" t="s">
        <v>1</v>
      </c>
      <c r="H4" s="155"/>
      <c r="I4" s="29"/>
    </row>
    <row r="5" spans="1:13" s="28" customFormat="1" ht="22.8" x14ac:dyDescent="0.4">
      <c r="H5" s="155"/>
      <c r="I5" s="29"/>
    </row>
    <row r="6" spans="1:13" s="28" customFormat="1" ht="22.8" x14ac:dyDescent="0.4">
      <c r="A6" s="31" t="s">
        <v>199</v>
      </c>
      <c r="H6" s="155"/>
      <c r="I6" s="29"/>
    </row>
    <row r="7" spans="1:13" ht="17.399999999999999" x14ac:dyDescent="0.3">
      <c r="A7" s="4"/>
      <c r="K7" s="5"/>
    </row>
    <row r="8" spans="1:13" ht="13.8" x14ac:dyDescent="0.25">
      <c r="H8" s="157" t="s">
        <v>24</v>
      </c>
      <c r="I8" s="5"/>
      <c r="J8" s="5"/>
      <c r="K8" s="5" t="s">
        <v>24</v>
      </c>
    </row>
    <row r="9" spans="1:13" ht="13.8" x14ac:dyDescent="0.25">
      <c r="G9" s="6"/>
      <c r="H9" s="157" t="s">
        <v>326</v>
      </c>
      <c r="I9" s="5"/>
      <c r="J9" s="7"/>
      <c r="K9" s="5" t="s">
        <v>281</v>
      </c>
    </row>
    <row r="10" spans="1:13" ht="13.8" x14ac:dyDescent="0.25">
      <c r="H10" s="157" t="s">
        <v>2</v>
      </c>
      <c r="I10" s="5"/>
      <c r="J10" s="5"/>
      <c r="K10" s="5" t="s">
        <v>2</v>
      </c>
    </row>
    <row r="11" spans="1:13" ht="21" x14ac:dyDescent="0.4">
      <c r="B11" s="8" t="s">
        <v>118</v>
      </c>
      <c r="H11" s="157" t="s">
        <v>156</v>
      </c>
      <c r="I11" s="5"/>
      <c r="K11" s="5" t="s">
        <v>151</v>
      </c>
    </row>
    <row r="13" spans="1:13" ht="18" x14ac:dyDescent="0.35">
      <c r="B13" s="26" t="s">
        <v>25</v>
      </c>
      <c r="H13" s="158">
        <v>1040874</v>
      </c>
      <c r="I13" s="24"/>
      <c r="J13" s="9"/>
      <c r="K13" s="158">
        <v>960702</v>
      </c>
      <c r="L13" s="35"/>
      <c r="M13" s="35"/>
    </row>
    <row r="14" spans="1:13" ht="18" x14ac:dyDescent="0.35">
      <c r="B14" s="26" t="s">
        <v>27</v>
      </c>
      <c r="H14" s="159">
        <v>6906</v>
      </c>
      <c r="I14" s="25"/>
      <c r="J14" s="9"/>
      <c r="K14" s="159">
        <v>7229</v>
      </c>
      <c r="L14" s="35"/>
    </row>
    <row r="15" spans="1:13" ht="18" x14ac:dyDescent="0.35">
      <c r="B15" s="26" t="s">
        <v>120</v>
      </c>
      <c r="H15" s="159">
        <v>111844</v>
      </c>
      <c r="I15" s="25"/>
      <c r="J15" s="9"/>
      <c r="K15" s="159">
        <v>111838</v>
      </c>
      <c r="L15" s="35"/>
    </row>
    <row r="16" spans="1:13" ht="18" x14ac:dyDescent="0.35">
      <c r="B16" s="26" t="s">
        <v>152</v>
      </c>
      <c r="H16" s="159">
        <v>57591</v>
      </c>
      <c r="I16" s="25"/>
      <c r="J16" s="9"/>
      <c r="K16" s="159">
        <v>53300</v>
      </c>
      <c r="L16" s="35"/>
    </row>
    <row r="17" spans="2:13" ht="18" x14ac:dyDescent="0.35">
      <c r="B17" s="26" t="s">
        <v>119</v>
      </c>
      <c r="H17" s="159">
        <v>35368</v>
      </c>
      <c r="I17" s="25"/>
      <c r="J17" s="9"/>
      <c r="K17" s="159">
        <v>29466</v>
      </c>
      <c r="L17" s="35"/>
    </row>
    <row r="18" spans="2:13" ht="18" x14ac:dyDescent="0.35">
      <c r="B18" s="26" t="s">
        <v>26</v>
      </c>
      <c r="H18" s="159">
        <v>101354</v>
      </c>
      <c r="I18" s="25"/>
      <c r="J18" s="9"/>
      <c r="K18" s="159">
        <v>74564</v>
      </c>
      <c r="L18" s="35"/>
    </row>
    <row r="19" spans="2:13" ht="18" x14ac:dyDescent="0.35">
      <c r="B19" s="26" t="s">
        <v>117</v>
      </c>
      <c r="H19" s="159">
        <v>1123</v>
      </c>
      <c r="I19" s="25"/>
      <c r="J19" s="9"/>
      <c r="K19" s="159">
        <v>539</v>
      </c>
      <c r="L19" s="35"/>
    </row>
    <row r="20" spans="2:13" ht="18" x14ac:dyDescent="0.35">
      <c r="B20" s="26" t="s">
        <v>212</v>
      </c>
      <c r="H20" s="159">
        <v>3966</v>
      </c>
      <c r="I20" s="25"/>
      <c r="J20" s="9"/>
      <c r="K20" s="159">
        <v>2817</v>
      </c>
      <c r="L20" s="35"/>
    </row>
    <row r="21" spans="2:13" ht="17.399999999999999" x14ac:dyDescent="0.3">
      <c r="B21" s="2" t="s">
        <v>153</v>
      </c>
      <c r="H21" s="160">
        <f>SUM(H13:H20)</f>
        <v>1359026</v>
      </c>
      <c r="I21" s="24"/>
      <c r="J21" s="9"/>
      <c r="K21" s="160">
        <f>SUM(K13:K20)</f>
        <v>1240455</v>
      </c>
      <c r="M21" s="35"/>
    </row>
    <row r="22" spans="2:13" x14ac:dyDescent="0.25">
      <c r="J22" s="9"/>
      <c r="K22" s="9"/>
    </row>
    <row r="23" spans="2:13" ht="20.399999999999999" x14ac:dyDescent="0.35">
      <c r="B23" s="11" t="s">
        <v>28</v>
      </c>
      <c r="J23" s="9"/>
      <c r="K23" s="9"/>
    </row>
    <row r="24" spans="2:13" ht="17.399999999999999" x14ac:dyDescent="0.3">
      <c r="B24" s="12" t="s">
        <v>29</v>
      </c>
      <c r="F24" s="13"/>
      <c r="G24" s="59" t="s">
        <v>356</v>
      </c>
      <c r="H24" s="158">
        <v>228128</v>
      </c>
      <c r="I24" s="25"/>
      <c r="J24" s="36" t="s">
        <v>282</v>
      </c>
      <c r="K24" s="158">
        <v>219363</v>
      </c>
      <c r="M24" s="35"/>
    </row>
    <row r="25" spans="2:13" ht="17.399999999999999" x14ac:dyDescent="0.3">
      <c r="B25" s="12" t="s">
        <v>121</v>
      </c>
      <c r="G25" s="60"/>
      <c r="H25" s="159">
        <v>80562</v>
      </c>
      <c r="I25" s="25"/>
      <c r="J25" s="9"/>
      <c r="K25" s="159">
        <v>74168</v>
      </c>
      <c r="M25" s="13"/>
    </row>
    <row r="26" spans="2:13" ht="17.399999999999999" x14ac:dyDescent="0.3">
      <c r="B26" s="12" t="s">
        <v>150</v>
      </c>
      <c r="G26" s="59" t="s">
        <v>355</v>
      </c>
      <c r="H26" s="159">
        <v>216835</v>
      </c>
      <c r="I26" s="25"/>
      <c r="J26" s="36" t="s">
        <v>283</v>
      </c>
      <c r="K26" s="159">
        <v>229631</v>
      </c>
      <c r="M26" s="35"/>
    </row>
    <row r="27" spans="2:13" ht="17.399999999999999" x14ac:dyDescent="0.3">
      <c r="B27" s="12" t="s">
        <v>284</v>
      </c>
      <c r="F27" s="12"/>
      <c r="G27" s="13"/>
      <c r="H27" s="159">
        <v>123790</v>
      </c>
      <c r="I27" s="25"/>
      <c r="J27" s="9"/>
      <c r="K27" s="159">
        <v>94805</v>
      </c>
      <c r="M27" s="134"/>
    </row>
    <row r="28" spans="2:13" ht="17.399999999999999" x14ac:dyDescent="0.3">
      <c r="B28" s="12" t="s">
        <v>154</v>
      </c>
      <c r="F28" s="12"/>
      <c r="H28" s="159">
        <v>9472</v>
      </c>
      <c r="I28" s="25"/>
      <c r="J28" s="9"/>
      <c r="K28" s="159">
        <v>9007</v>
      </c>
    </row>
    <row r="29" spans="2:13" ht="17.399999999999999" x14ac:dyDescent="0.3">
      <c r="B29" s="12" t="s">
        <v>155</v>
      </c>
      <c r="H29" s="161">
        <v>227191</v>
      </c>
      <c r="I29" s="25"/>
      <c r="J29" s="9"/>
      <c r="K29" s="161">
        <v>141101</v>
      </c>
    </row>
    <row r="30" spans="2:13" x14ac:dyDescent="0.25">
      <c r="H30" s="162">
        <f>SUM(H24:H29)</f>
        <v>885978</v>
      </c>
      <c r="I30" s="25"/>
      <c r="J30" s="9"/>
      <c r="K30" s="14">
        <f>SUM(K24:K29)</f>
        <v>768075</v>
      </c>
    </row>
    <row r="31" spans="2:13" ht="21.6" thickBot="1" x14ac:dyDescent="0.45">
      <c r="B31" s="8" t="s">
        <v>122</v>
      </c>
      <c r="H31" s="163">
        <f>SUM(H30+H21)</f>
        <v>2245004</v>
      </c>
      <c r="I31" s="25"/>
      <c r="J31" s="9"/>
      <c r="K31" s="15">
        <f>SUM(K30+K21)</f>
        <v>2008530</v>
      </c>
    </row>
    <row r="32" spans="2:13" ht="13.8" thickTop="1" x14ac:dyDescent="0.25">
      <c r="J32" s="9"/>
      <c r="K32" s="9"/>
    </row>
    <row r="33" spans="2:11" ht="17.399999999999999" x14ac:dyDescent="0.3">
      <c r="B33" s="4"/>
      <c r="J33" s="9"/>
      <c r="K33" s="9"/>
    </row>
    <row r="34" spans="2:11" ht="21" x14ac:dyDescent="0.4">
      <c r="B34" s="8" t="s">
        <v>123</v>
      </c>
      <c r="J34" s="9"/>
      <c r="K34" s="9"/>
    </row>
    <row r="35" spans="2:11" x14ac:dyDescent="0.25">
      <c r="J35" s="9"/>
      <c r="K35" s="9"/>
    </row>
    <row r="36" spans="2:11" ht="21" x14ac:dyDescent="0.4">
      <c r="B36" s="8" t="s">
        <v>129</v>
      </c>
      <c r="J36" s="9"/>
      <c r="K36" s="9"/>
    </row>
    <row r="37" spans="2:11" ht="15" x14ac:dyDescent="0.25">
      <c r="B37" s="16" t="s">
        <v>130</v>
      </c>
      <c r="H37" s="158">
        <v>312007</v>
      </c>
      <c r="I37" s="25"/>
      <c r="J37" s="9"/>
      <c r="K37" s="158">
        <v>208005</v>
      </c>
    </row>
    <row r="38" spans="2:11" ht="15" x14ac:dyDescent="0.25">
      <c r="B38" s="16" t="s">
        <v>285</v>
      </c>
      <c r="H38" s="159">
        <v>307847</v>
      </c>
      <c r="I38" s="25"/>
      <c r="J38" s="9"/>
      <c r="K38" s="159">
        <v>113599</v>
      </c>
    </row>
    <row r="39" spans="2:11" ht="15" x14ac:dyDescent="0.25">
      <c r="B39" s="16" t="s">
        <v>131</v>
      </c>
      <c r="H39" s="161">
        <v>666150</v>
      </c>
      <c r="I39" s="25"/>
      <c r="J39" s="9"/>
      <c r="K39" s="161">
        <v>569177</v>
      </c>
    </row>
    <row r="40" spans="2:11" ht="17.399999999999999" x14ac:dyDescent="0.3">
      <c r="B40" s="4" t="s">
        <v>124</v>
      </c>
      <c r="H40" s="159">
        <f>SUM(H37:H39)</f>
        <v>1286004</v>
      </c>
      <c r="I40" s="25"/>
      <c r="J40" s="9"/>
      <c r="K40" s="10">
        <f>SUM(K37:K39)</f>
        <v>890781</v>
      </c>
    </row>
    <row r="41" spans="2:11" ht="15" x14ac:dyDescent="0.25">
      <c r="B41" s="16" t="s">
        <v>132</v>
      </c>
      <c r="H41" s="161">
        <v>59947</v>
      </c>
      <c r="I41" s="25"/>
      <c r="J41" s="9"/>
      <c r="K41" s="161">
        <v>68857</v>
      </c>
    </row>
    <row r="42" spans="2:11" ht="21" x14ac:dyDescent="0.4">
      <c r="B42" s="8" t="s">
        <v>125</v>
      </c>
      <c r="H42" s="160">
        <f>SUM(H40:H41)</f>
        <v>1345951</v>
      </c>
      <c r="I42" s="25"/>
      <c r="J42" s="9"/>
      <c r="K42" s="37">
        <f>SUM(K40:K41)</f>
        <v>959638</v>
      </c>
    </row>
    <row r="43" spans="2:11" x14ac:dyDescent="0.25">
      <c r="J43" s="9"/>
      <c r="K43" s="9"/>
    </row>
    <row r="44" spans="2:11" ht="21" x14ac:dyDescent="0.4">
      <c r="B44" s="8" t="s">
        <v>126</v>
      </c>
      <c r="J44" s="9"/>
      <c r="K44" s="9"/>
    </row>
    <row r="45" spans="2:11" ht="15" x14ac:dyDescent="0.25">
      <c r="B45" s="16" t="s">
        <v>190</v>
      </c>
      <c r="G45" s="164">
        <f>SUM(H45/H42)</f>
        <v>0.21236880094446231</v>
      </c>
      <c r="H45" s="158">
        <v>285838</v>
      </c>
      <c r="I45" s="25"/>
      <c r="J45" s="164">
        <f>SUM(K45/K42)</f>
        <v>0.47004599651118445</v>
      </c>
      <c r="K45" s="158">
        <v>451074</v>
      </c>
    </row>
    <row r="46" spans="2:11" ht="15" x14ac:dyDescent="0.25">
      <c r="B46" s="16" t="s">
        <v>200</v>
      </c>
      <c r="G46" s="165"/>
      <c r="H46" s="159">
        <v>1151</v>
      </c>
      <c r="I46" s="25"/>
      <c r="J46" s="165"/>
      <c r="K46" s="159">
        <v>769</v>
      </c>
    </row>
    <row r="47" spans="2:11" ht="15" x14ac:dyDescent="0.25">
      <c r="B47" s="16" t="s">
        <v>133</v>
      </c>
      <c r="H47" s="161">
        <v>65708</v>
      </c>
      <c r="I47" s="25"/>
      <c r="J47" s="9"/>
      <c r="K47" s="161">
        <v>59791</v>
      </c>
    </row>
    <row r="48" spans="2:11" ht="14.4" x14ac:dyDescent="0.3">
      <c r="B48" s="18"/>
      <c r="F48" s="19"/>
      <c r="G48" s="166"/>
      <c r="H48" s="160">
        <f>SUM(H45:H47)</f>
        <v>352697</v>
      </c>
      <c r="I48" s="25"/>
      <c r="J48" s="9"/>
      <c r="K48" s="17">
        <f>SUM(K45:K47)</f>
        <v>511634</v>
      </c>
    </row>
    <row r="49" spans="2:16" ht="13.8" x14ac:dyDescent="0.25">
      <c r="B49" s="81"/>
      <c r="J49" s="9"/>
      <c r="K49" s="9"/>
    </row>
    <row r="50" spans="2:16" ht="20.399999999999999" x14ac:dyDescent="0.35">
      <c r="B50" s="11" t="s">
        <v>30</v>
      </c>
      <c r="J50" s="9"/>
      <c r="K50" s="9"/>
      <c r="M50" s="35"/>
      <c r="P50" s="35"/>
    </row>
    <row r="51" spans="2:16" ht="15" x14ac:dyDescent="0.25">
      <c r="B51" s="16" t="s">
        <v>134</v>
      </c>
      <c r="H51" s="158">
        <v>167825</v>
      </c>
      <c r="I51" s="25"/>
      <c r="J51" s="9"/>
      <c r="K51" s="158">
        <v>152536</v>
      </c>
      <c r="M51" s="35"/>
      <c r="P51" s="35"/>
    </row>
    <row r="52" spans="2:16" ht="15" x14ac:dyDescent="0.25">
      <c r="B52" s="16" t="s">
        <v>135</v>
      </c>
      <c r="H52" s="159">
        <v>368321</v>
      </c>
      <c r="I52" s="25"/>
      <c r="J52" s="9"/>
      <c r="K52" s="159">
        <v>376679</v>
      </c>
    </row>
    <row r="53" spans="2:16" ht="15" x14ac:dyDescent="0.25">
      <c r="B53" s="16" t="s">
        <v>136</v>
      </c>
      <c r="H53" s="161">
        <v>10210</v>
      </c>
      <c r="I53" s="25"/>
      <c r="J53" s="9"/>
      <c r="K53" s="161">
        <v>8043</v>
      </c>
    </row>
    <row r="54" spans="2:16" x14ac:dyDescent="0.25">
      <c r="H54" s="162">
        <f>SUM(H51:H53)</f>
        <v>546356</v>
      </c>
      <c r="I54" s="25"/>
      <c r="J54" s="9"/>
      <c r="K54" s="162">
        <f>SUM(K51:K53)</f>
        <v>537258</v>
      </c>
    </row>
    <row r="55" spans="2:16" ht="21" x14ac:dyDescent="0.4">
      <c r="B55" s="8" t="s">
        <v>127</v>
      </c>
      <c r="H55" s="160">
        <f>SUM(H54+H48)</f>
        <v>899053</v>
      </c>
      <c r="I55" s="25"/>
      <c r="J55" s="9"/>
      <c r="K55" s="17">
        <f>SUM(K54+K48)</f>
        <v>1048892</v>
      </c>
    </row>
    <row r="56" spans="2:16" ht="21.6" thickBot="1" x14ac:dyDescent="0.45">
      <c r="B56" s="8" t="s">
        <v>128</v>
      </c>
      <c r="H56" s="167">
        <f>SUM(H55+H42)</f>
        <v>2245004</v>
      </c>
      <c r="I56" s="25"/>
      <c r="J56" s="9"/>
      <c r="K56" s="20">
        <f>SUM(K55+K42)</f>
        <v>2008530</v>
      </c>
    </row>
    <row r="57" spans="2:16" ht="13.8" thickTop="1" x14ac:dyDescent="0.25">
      <c r="J57" s="9"/>
      <c r="K57" s="9"/>
    </row>
    <row r="58" spans="2:16" x14ac:dyDescent="0.25">
      <c r="B58" s="1" t="s">
        <v>116</v>
      </c>
      <c r="H58" s="168">
        <f>SUM(H40)/H59</f>
        <v>1.1090572439064565</v>
      </c>
      <c r="I58" s="21"/>
      <c r="J58" s="9"/>
      <c r="K58" s="21">
        <f>SUM(K40)/K59</f>
        <v>0.77720561226314921</v>
      </c>
    </row>
    <row r="59" spans="2:16" ht="13.8" thickBot="1" x14ac:dyDescent="0.3">
      <c r="B59" s="1" t="s">
        <v>167</v>
      </c>
      <c r="H59" s="163">
        <f>'Condensed IS-31.3.2014'!L43</f>
        <v>1159547</v>
      </c>
      <c r="I59" s="169"/>
      <c r="J59" s="9"/>
      <c r="K59" s="163">
        <f>SUM('Condensed IS-31.3.2014'!N43)</f>
        <v>1146133</v>
      </c>
    </row>
    <row r="60" spans="2:16" ht="13.8" thickTop="1" x14ac:dyDescent="0.25">
      <c r="I60" s="156"/>
      <c r="J60" s="9"/>
      <c r="K60" s="156"/>
    </row>
    <row r="61" spans="2:16" x14ac:dyDescent="0.25">
      <c r="H61" s="156">
        <f>SUM(H31-H56)</f>
        <v>0</v>
      </c>
      <c r="I61" s="22"/>
      <c r="J61" s="9"/>
      <c r="K61" s="22">
        <f>SUM(K31-K56)</f>
        <v>0</v>
      </c>
    </row>
    <row r="62" spans="2:16" ht="13.8" x14ac:dyDescent="0.25">
      <c r="B62" s="23"/>
    </row>
    <row r="63" spans="2:16" ht="15.6" hidden="1" x14ac:dyDescent="0.4">
      <c r="H63" s="170" t="e">
        <f>SUM(H41-#REF!)</f>
        <v>#REF!</v>
      </c>
      <c r="I63" s="171"/>
      <c r="J63" s="172"/>
      <c r="K63" s="172" t="e">
        <f>SUM(K41-#REF!)</f>
        <v>#REF!</v>
      </c>
    </row>
    <row r="65" spans="1:11" ht="15.6" x14ac:dyDescent="0.3">
      <c r="A65" s="3" t="s">
        <v>286</v>
      </c>
    </row>
    <row r="66" spans="1:11" ht="15.6" x14ac:dyDescent="0.3">
      <c r="A66" s="3" t="s">
        <v>147</v>
      </c>
    </row>
    <row r="67" spans="1:11" ht="13.8" x14ac:dyDescent="0.25">
      <c r="H67" s="173"/>
      <c r="I67" s="174"/>
      <c r="J67" s="19"/>
      <c r="K67" s="175"/>
    </row>
  </sheetData>
  <printOptions horizontalCentered="1"/>
  <pageMargins left="0.5" right="0.25" top="1" bottom="0.75" header="0.5" footer="0.5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1"/>
  <sheetViews>
    <sheetView zoomScale="70" zoomScaleNormal="70" workbookViewId="0">
      <pane xSplit="6" ySplit="8" topLeftCell="G26" activePane="bottomRight" state="frozen"/>
      <selection pane="topRight" activeCell="G1" sqref="G1"/>
      <selection pane="bottomLeft" activeCell="A9" sqref="A9"/>
      <selection pane="bottomRight" activeCell="L38" sqref="L38:L39"/>
    </sheetView>
  </sheetViews>
  <sheetFormatPr defaultColWidth="9.109375" defaultRowHeight="13.2" x14ac:dyDescent="0.25"/>
  <cols>
    <col min="1" max="2" width="9.109375" style="1"/>
    <col min="3" max="3" width="13.109375" style="1" customWidth="1"/>
    <col min="4" max="4" width="20.44140625" style="1" customWidth="1"/>
    <col min="5" max="5" width="9.5546875" style="1" customWidth="1"/>
    <col min="6" max="6" width="22.44140625" style="1" customWidth="1"/>
    <col min="7" max="7" width="20.88671875" style="1" customWidth="1"/>
    <col min="8" max="8" width="10.33203125" style="1" customWidth="1"/>
    <col min="9" max="9" width="23.6640625" style="1" customWidth="1"/>
    <col min="10" max="10" width="10.44140625" style="1" customWidth="1"/>
    <col min="11" max="11" width="13.44140625" style="1" customWidth="1"/>
    <col min="12" max="12" width="22.88671875" style="1" customWidth="1"/>
    <col min="13" max="13" width="12" style="1" customWidth="1"/>
    <col min="14" max="14" width="26.44140625" style="1" customWidth="1"/>
    <col min="15" max="16384" width="9.109375" style="1"/>
  </cols>
  <sheetData>
    <row r="1" spans="1:14" s="28" customFormat="1" ht="27.6" x14ac:dyDescent="0.6">
      <c r="A1" s="27" t="s">
        <v>211</v>
      </c>
    </row>
    <row r="2" spans="1:14" s="28" customFormat="1" ht="22.8" x14ac:dyDescent="0.4">
      <c r="A2" s="29" t="s">
        <v>3</v>
      </c>
    </row>
    <row r="3" spans="1:14" s="28" customFormat="1" ht="22.8" x14ac:dyDescent="0.4">
      <c r="A3" s="30"/>
    </row>
    <row r="4" spans="1:14" s="28" customFormat="1" ht="22.8" x14ac:dyDescent="0.4">
      <c r="A4" s="29" t="s">
        <v>331</v>
      </c>
    </row>
    <row r="5" spans="1:14" s="28" customFormat="1" ht="22.8" x14ac:dyDescent="0.4">
      <c r="A5" s="30"/>
    </row>
    <row r="6" spans="1:14" s="28" customFormat="1" ht="22.8" x14ac:dyDescent="0.4">
      <c r="A6" s="30"/>
    </row>
    <row r="7" spans="1:14" s="28" customFormat="1" ht="22.8" x14ac:dyDescent="0.4">
      <c r="A7" s="31" t="s">
        <v>333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.6" x14ac:dyDescent="0.3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s="12" customFormat="1" ht="18" x14ac:dyDescent="0.35">
      <c r="A9" s="26"/>
      <c r="B9" s="26"/>
      <c r="C9" s="26"/>
      <c r="D9" s="26"/>
      <c r="E9" s="26"/>
      <c r="F9" s="26"/>
      <c r="G9" s="89"/>
      <c r="H9" s="26"/>
      <c r="I9" s="232"/>
      <c r="J9" s="90"/>
      <c r="K9" s="26"/>
      <c r="L9" s="89"/>
      <c r="M9" s="26"/>
      <c r="N9" s="232"/>
    </row>
    <row r="10" spans="1:14" s="12" customFormat="1" ht="18" x14ac:dyDescent="0.35">
      <c r="A10" s="26"/>
      <c r="B10" s="26"/>
      <c r="C10" s="26"/>
      <c r="D10" s="26"/>
      <c r="E10" s="26"/>
      <c r="F10" s="26"/>
      <c r="G10" s="400" t="s">
        <v>4</v>
      </c>
      <c r="H10" s="401"/>
      <c r="I10" s="402"/>
      <c r="J10" s="90"/>
      <c r="K10" s="4"/>
      <c r="L10" s="400" t="s">
        <v>5</v>
      </c>
      <c r="M10" s="401"/>
      <c r="N10" s="402"/>
    </row>
    <row r="11" spans="1:14" s="12" customFormat="1" ht="18" x14ac:dyDescent="0.35">
      <c r="A11" s="26"/>
      <c r="B11" s="26"/>
      <c r="C11" s="26"/>
      <c r="D11" s="26"/>
      <c r="E11" s="26"/>
      <c r="F11" s="26"/>
      <c r="G11" s="92" t="s">
        <v>6</v>
      </c>
      <c r="H11" s="92"/>
      <c r="I11" s="92" t="s">
        <v>7</v>
      </c>
      <c r="J11" s="90"/>
      <c r="K11" s="4"/>
      <c r="L11" s="92" t="s">
        <v>6</v>
      </c>
      <c r="M11" s="93"/>
      <c r="N11" s="92" t="s">
        <v>8</v>
      </c>
    </row>
    <row r="12" spans="1:14" s="12" customFormat="1" ht="18" x14ac:dyDescent="0.35">
      <c r="A12" s="26"/>
      <c r="B12" s="26"/>
      <c r="C12" s="26"/>
      <c r="D12" s="26"/>
      <c r="E12" s="26"/>
      <c r="F12" s="26"/>
      <c r="G12" s="95" t="s">
        <v>9</v>
      </c>
      <c r="H12" s="95"/>
      <c r="I12" s="95" t="s">
        <v>9</v>
      </c>
      <c r="J12" s="90"/>
      <c r="K12" s="4"/>
      <c r="L12" s="96" t="s">
        <v>9</v>
      </c>
      <c r="M12" s="97"/>
      <c r="N12" s="96" t="s">
        <v>10</v>
      </c>
    </row>
    <row r="13" spans="1:14" s="12" customFormat="1" ht="18" x14ac:dyDescent="0.35">
      <c r="A13" s="26"/>
      <c r="B13" s="26"/>
      <c r="C13" s="26"/>
      <c r="D13" s="26"/>
      <c r="E13" s="26"/>
      <c r="F13" s="26"/>
      <c r="G13" s="92" t="s">
        <v>328</v>
      </c>
      <c r="H13" s="96"/>
      <c r="I13" s="92" t="s">
        <v>328</v>
      </c>
      <c r="J13" s="90"/>
      <c r="K13" s="4"/>
      <c r="L13" s="92" t="s">
        <v>11</v>
      </c>
      <c r="M13" s="96"/>
      <c r="N13" s="92" t="s">
        <v>12</v>
      </c>
    </row>
    <row r="14" spans="1:14" s="12" customFormat="1" ht="18" x14ac:dyDescent="0.35">
      <c r="A14" s="26"/>
      <c r="B14" s="26"/>
      <c r="C14" s="26"/>
      <c r="D14" s="26"/>
      <c r="E14" s="26"/>
      <c r="F14" s="26"/>
      <c r="G14" s="96" t="s">
        <v>329</v>
      </c>
      <c r="H14" s="96"/>
      <c r="I14" s="96" t="s">
        <v>330</v>
      </c>
      <c r="J14" s="90"/>
      <c r="K14" s="4"/>
      <c r="L14" s="91" t="s">
        <v>280</v>
      </c>
      <c r="M14" s="96"/>
      <c r="N14" s="96" t="s">
        <v>222</v>
      </c>
    </row>
    <row r="15" spans="1:14" s="12" customFormat="1" ht="18" x14ac:dyDescent="0.35">
      <c r="A15" s="26"/>
      <c r="B15" s="26"/>
      <c r="C15" s="26"/>
      <c r="D15" s="26"/>
      <c r="E15" s="26"/>
      <c r="F15" s="99"/>
      <c r="G15" s="176" t="s">
        <v>326</v>
      </c>
      <c r="H15" s="97"/>
      <c r="I15" s="176" t="s">
        <v>281</v>
      </c>
      <c r="J15" s="101"/>
      <c r="K15" s="99" t="s">
        <v>157</v>
      </c>
      <c r="L15" s="100" t="s">
        <v>326</v>
      </c>
      <c r="M15" s="97"/>
      <c r="N15" s="176" t="s">
        <v>281</v>
      </c>
    </row>
    <row r="16" spans="1:14" s="12" customFormat="1" ht="28.5" customHeight="1" x14ac:dyDescent="0.35">
      <c r="A16" s="26"/>
      <c r="B16" s="26"/>
      <c r="C16" s="26"/>
      <c r="D16" s="26"/>
      <c r="E16" s="26"/>
      <c r="F16" s="102"/>
      <c r="G16" s="95" t="s">
        <v>2</v>
      </c>
      <c r="H16" s="95"/>
      <c r="I16" s="95" t="s">
        <v>2</v>
      </c>
      <c r="J16" s="90"/>
      <c r="K16" s="102"/>
      <c r="L16" s="95" t="s">
        <v>2</v>
      </c>
      <c r="M16" s="103"/>
      <c r="N16" s="95" t="s">
        <v>2</v>
      </c>
    </row>
    <row r="17" spans="1:14" s="12" customFormat="1" ht="18" x14ac:dyDescent="0.35">
      <c r="A17" s="26"/>
      <c r="B17" s="26"/>
      <c r="C17" s="26"/>
      <c r="D17" s="26"/>
      <c r="E17" s="26"/>
      <c r="F17" s="26"/>
      <c r="G17" s="104"/>
      <c r="H17" s="104"/>
      <c r="I17" s="233"/>
      <c r="J17" s="105"/>
      <c r="K17" s="99"/>
      <c r="L17" s="106"/>
      <c r="M17" s="107"/>
      <c r="N17" s="107"/>
    </row>
    <row r="18" spans="1:14" s="12" customFormat="1" ht="18" x14ac:dyDescent="0.35">
      <c r="A18" s="26"/>
      <c r="B18" s="26"/>
      <c r="C18" s="26"/>
      <c r="D18" s="26"/>
      <c r="E18" s="26"/>
      <c r="F18" s="26"/>
      <c r="G18" s="107"/>
      <c r="H18" s="107"/>
      <c r="I18" s="107"/>
      <c r="J18" s="105"/>
      <c r="K18" s="26"/>
      <c r="L18" s="107"/>
      <c r="M18" s="107"/>
      <c r="N18" s="107"/>
    </row>
    <row r="19" spans="1:14" s="12" customFormat="1" ht="18" x14ac:dyDescent="0.35">
      <c r="A19" s="26"/>
      <c r="B19" s="4"/>
      <c r="C19" s="26"/>
      <c r="D19" s="26"/>
      <c r="E19" s="26"/>
      <c r="F19" s="26"/>
      <c r="G19" s="107"/>
      <c r="H19" s="107"/>
      <c r="I19" s="112"/>
      <c r="J19" s="113"/>
      <c r="K19" s="26"/>
      <c r="L19" s="109"/>
      <c r="M19" s="109"/>
      <c r="N19" s="112"/>
    </row>
    <row r="20" spans="1:14" s="12" customFormat="1" ht="18" x14ac:dyDescent="0.35">
      <c r="A20" s="26"/>
      <c r="B20" s="4"/>
      <c r="C20" s="26"/>
      <c r="D20" s="26"/>
      <c r="E20" s="26"/>
      <c r="F20" s="26"/>
      <c r="G20" s="107"/>
      <c r="H20" s="107"/>
      <c r="I20" s="112"/>
      <c r="J20" s="113"/>
      <c r="K20" s="26"/>
      <c r="L20" s="109"/>
      <c r="M20" s="109"/>
      <c r="N20" s="112"/>
    </row>
    <row r="21" spans="1:14" s="12" customFormat="1" ht="18" x14ac:dyDescent="0.35">
      <c r="A21" s="26"/>
      <c r="B21" s="4" t="s">
        <v>138</v>
      </c>
      <c r="C21" s="26"/>
      <c r="D21" s="26"/>
      <c r="E21" s="26"/>
      <c r="F21" s="120"/>
      <c r="G21" s="112">
        <f>SUM('Condensed IS-31.3.2014'!G41)</f>
        <v>40808.741697572201</v>
      </c>
      <c r="H21" s="107"/>
      <c r="I21" s="112">
        <v>32280</v>
      </c>
      <c r="J21" s="113"/>
      <c r="K21" s="120"/>
      <c r="L21" s="112">
        <f>'Condensed IS-31.3.2014'!L35</f>
        <v>166754</v>
      </c>
      <c r="M21" s="109"/>
      <c r="N21" s="112">
        <f>SUM('Condensed IS-31.3.2014'!N35)</f>
        <v>137552</v>
      </c>
    </row>
    <row r="22" spans="1:14" s="12" customFormat="1" ht="18" x14ac:dyDescent="0.35">
      <c r="A22" s="26"/>
      <c r="B22" s="4"/>
      <c r="C22" s="26"/>
      <c r="D22" s="26"/>
      <c r="E22" s="26"/>
      <c r="F22" s="26"/>
      <c r="G22" s="107"/>
      <c r="H22" s="107"/>
      <c r="I22" s="112"/>
      <c r="J22" s="113"/>
      <c r="K22" s="26"/>
      <c r="L22" s="112"/>
      <c r="M22" s="109"/>
      <c r="N22" s="112"/>
    </row>
    <row r="23" spans="1:14" s="12" customFormat="1" ht="18" x14ac:dyDescent="0.35">
      <c r="A23" s="26"/>
      <c r="B23" s="4"/>
      <c r="C23" s="26"/>
      <c r="D23" s="26"/>
      <c r="E23" s="26"/>
      <c r="F23" s="26"/>
      <c r="G23" s="115"/>
      <c r="H23" s="107"/>
      <c r="I23" s="115"/>
      <c r="J23" s="116"/>
      <c r="K23" s="26"/>
      <c r="L23" s="112"/>
      <c r="M23" s="109"/>
      <c r="N23" s="115"/>
    </row>
    <row r="24" spans="1:14" s="12" customFormat="1" ht="18" x14ac:dyDescent="0.35">
      <c r="A24" s="26"/>
      <c r="B24" s="4" t="s">
        <v>205</v>
      </c>
      <c r="C24" s="26"/>
      <c r="D24" s="26"/>
      <c r="E24" s="26"/>
      <c r="F24" s="120"/>
      <c r="G24" s="115"/>
      <c r="H24" s="107"/>
      <c r="I24" s="115"/>
      <c r="J24" s="116"/>
      <c r="K24" s="120"/>
      <c r="L24" s="112"/>
      <c r="M24" s="109"/>
      <c r="N24" s="112"/>
    </row>
    <row r="25" spans="1:14" s="12" customFormat="1" ht="18" x14ac:dyDescent="0.35">
      <c r="A25" s="26"/>
      <c r="B25" s="4"/>
      <c r="C25" s="26"/>
      <c r="D25" s="26"/>
      <c r="E25" s="26"/>
      <c r="F25" s="26"/>
      <c r="G25" s="107"/>
      <c r="H25" s="107"/>
      <c r="I25" s="115"/>
      <c r="J25" s="116"/>
      <c r="K25" s="26"/>
      <c r="L25" s="112"/>
      <c r="M25" s="109"/>
      <c r="N25" s="115"/>
    </row>
    <row r="26" spans="1:14" s="12" customFormat="1" ht="18" x14ac:dyDescent="0.35">
      <c r="A26" s="26"/>
      <c r="B26" s="4" t="s">
        <v>204</v>
      </c>
      <c r="C26" s="26"/>
      <c r="D26" s="26"/>
      <c r="E26" s="26"/>
      <c r="F26" s="120"/>
      <c r="G26" s="114">
        <v>27935</v>
      </c>
      <c r="H26" s="107"/>
      <c r="I26" s="115">
        <v>1020</v>
      </c>
      <c r="J26" s="116"/>
      <c r="K26" s="120"/>
      <c r="L26" s="114">
        <f>-24756-6894</f>
        <v>-31650</v>
      </c>
      <c r="M26" s="109"/>
      <c r="N26" s="114">
        <v>-15178</v>
      </c>
    </row>
    <row r="27" spans="1:14" s="12" customFormat="1" ht="18" x14ac:dyDescent="0.35">
      <c r="A27" s="26"/>
      <c r="B27" s="4"/>
      <c r="C27" s="26"/>
      <c r="D27" s="26"/>
      <c r="E27" s="26"/>
      <c r="F27" s="120"/>
      <c r="G27" s="115"/>
      <c r="H27" s="107"/>
      <c r="I27" s="115"/>
      <c r="J27" s="116"/>
      <c r="K27" s="120"/>
      <c r="L27" s="112"/>
      <c r="M27" s="109"/>
      <c r="N27" s="114"/>
    </row>
    <row r="28" spans="1:14" s="12" customFormat="1" ht="18" x14ac:dyDescent="0.35">
      <c r="A28" s="26"/>
      <c r="B28" s="4" t="s">
        <v>233</v>
      </c>
      <c r="C28" s="26"/>
      <c r="D28" s="26"/>
      <c r="E28" s="26"/>
      <c r="F28" s="120"/>
      <c r="G28" s="114">
        <v>-787</v>
      </c>
      <c r="H28" s="107"/>
      <c r="I28" s="114">
        <v>-61</v>
      </c>
      <c r="J28" s="116"/>
      <c r="K28" s="120"/>
      <c r="L28" s="114">
        <f>SUM('Condensed Equity-31.3.2014'!H19)</f>
        <v>386</v>
      </c>
      <c r="M28" s="109"/>
      <c r="N28" s="114">
        <v>579</v>
      </c>
    </row>
    <row r="29" spans="1:14" s="12" customFormat="1" ht="18" x14ac:dyDescent="0.35">
      <c r="A29" s="26"/>
      <c r="B29" s="4"/>
      <c r="C29" s="26"/>
      <c r="D29" s="26"/>
      <c r="E29" s="26"/>
      <c r="F29" s="26"/>
      <c r="G29" s="107"/>
      <c r="H29" s="107"/>
      <c r="I29" s="115"/>
      <c r="J29" s="116"/>
      <c r="K29" s="120"/>
      <c r="L29" s="117"/>
      <c r="M29" s="109"/>
      <c r="N29" s="115"/>
    </row>
    <row r="30" spans="1:14" s="12" customFormat="1" ht="19.8" x14ac:dyDescent="0.5">
      <c r="A30" s="26"/>
      <c r="B30" s="4"/>
      <c r="C30" s="26"/>
      <c r="D30" s="26"/>
      <c r="E30" s="26"/>
      <c r="F30" s="26"/>
      <c r="G30" s="118">
        <v>0</v>
      </c>
      <c r="H30" s="107"/>
      <c r="I30" s="118">
        <v>0</v>
      </c>
      <c r="J30" s="119"/>
      <c r="K30" s="120"/>
      <c r="L30" s="118">
        <f>SUM(G30)</f>
        <v>0</v>
      </c>
      <c r="M30" s="109"/>
      <c r="N30" s="118">
        <v>0</v>
      </c>
    </row>
    <row r="31" spans="1:14" s="12" customFormat="1" ht="18" x14ac:dyDescent="0.35">
      <c r="A31" s="26"/>
      <c r="B31" s="4"/>
      <c r="C31" s="26"/>
      <c r="D31" s="26"/>
      <c r="E31" s="26"/>
      <c r="F31" s="26"/>
      <c r="G31" s="107"/>
      <c r="H31" s="107"/>
      <c r="I31" s="112"/>
      <c r="J31" s="113"/>
      <c r="K31" s="26"/>
      <c r="L31" s="117"/>
      <c r="M31" s="109"/>
      <c r="N31" s="112"/>
    </row>
    <row r="32" spans="1:14" s="12" customFormat="1" ht="19.8" x14ac:dyDescent="0.5">
      <c r="A32" s="26"/>
      <c r="B32" s="4" t="s">
        <v>198</v>
      </c>
      <c r="C32" s="26"/>
      <c r="D32" s="26"/>
      <c r="E32" s="26"/>
      <c r="F32" s="120"/>
      <c r="G32" s="135">
        <f>SUM(G21:G30)</f>
        <v>67956.741697572201</v>
      </c>
      <c r="H32" s="112"/>
      <c r="I32" s="135">
        <f>SUM(I21:I30)</f>
        <v>33239</v>
      </c>
      <c r="J32" s="113"/>
      <c r="K32" s="120"/>
      <c r="L32" s="135">
        <f>SUM(L21:L30)</f>
        <v>135490</v>
      </c>
      <c r="M32" s="112"/>
      <c r="N32" s="135">
        <f>SUM(N21:N30)</f>
        <v>122953</v>
      </c>
    </row>
    <row r="33" spans="1:14" s="12" customFormat="1" ht="18" x14ac:dyDescent="0.35">
      <c r="A33" s="26"/>
      <c r="B33" s="4"/>
      <c r="C33" s="26"/>
      <c r="D33" s="26"/>
      <c r="E33" s="26"/>
      <c r="F33" s="26"/>
      <c r="G33" s="107"/>
      <c r="H33" s="107"/>
      <c r="I33" s="112"/>
      <c r="J33" s="113"/>
      <c r="K33" s="120"/>
      <c r="L33" s="117"/>
      <c r="M33" s="109"/>
      <c r="N33" s="112"/>
    </row>
    <row r="34" spans="1:14" s="12" customFormat="1" ht="18" x14ac:dyDescent="0.35">
      <c r="A34" s="26"/>
      <c r="B34" s="4"/>
      <c r="C34" s="26"/>
      <c r="D34" s="26"/>
      <c r="E34" s="26"/>
      <c r="F34" s="26"/>
      <c r="G34" s="107"/>
      <c r="H34" s="107"/>
      <c r="I34" s="112"/>
      <c r="J34" s="113"/>
      <c r="K34" s="120"/>
      <c r="L34" s="109"/>
      <c r="M34" s="109"/>
      <c r="N34" s="112"/>
    </row>
    <row r="35" spans="1:14" s="12" customFormat="1" ht="18" x14ac:dyDescent="0.35">
      <c r="A35" s="26"/>
      <c r="B35" s="4" t="s">
        <v>139</v>
      </c>
      <c r="C35" s="26"/>
      <c r="D35" s="26"/>
      <c r="E35" s="26"/>
      <c r="F35" s="26"/>
      <c r="G35" s="107"/>
      <c r="H35" s="107"/>
      <c r="I35" s="112"/>
      <c r="J35" s="113"/>
      <c r="K35" s="120"/>
      <c r="L35" s="109"/>
      <c r="M35" s="109"/>
      <c r="N35" s="112"/>
    </row>
    <row r="36" spans="1:14" s="12" customFormat="1" ht="18" x14ac:dyDescent="0.35">
      <c r="A36" s="26"/>
      <c r="B36" s="4" t="s">
        <v>140</v>
      </c>
      <c r="C36" s="26"/>
      <c r="D36" s="26"/>
      <c r="E36" s="26"/>
      <c r="F36" s="108"/>
      <c r="G36" s="114">
        <f>SUM(G32-G37)</f>
        <v>65757.741697572201</v>
      </c>
      <c r="H36" s="108"/>
      <c r="I36" s="114">
        <v>32941</v>
      </c>
      <c r="J36" s="113"/>
      <c r="K36" s="120"/>
      <c r="L36" s="114">
        <f>SUM('Condensed Equity-31.3.2014'!K19)</f>
        <v>135562</v>
      </c>
      <c r="M36" s="109"/>
      <c r="N36" s="114">
        <v>117098</v>
      </c>
    </row>
    <row r="37" spans="1:14" s="12" customFormat="1" ht="18" x14ac:dyDescent="0.35">
      <c r="A37" s="26"/>
      <c r="B37" s="4" t="s">
        <v>141</v>
      </c>
      <c r="C37" s="26"/>
      <c r="D37" s="102"/>
      <c r="E37" s="120"/>
      <c r="G37" s="115">
        <f>SUM('Condensed IS-31.3.2014'!G39)</f>
        <v>2199</v>
      </c>
      <c r="H37" s="120"/>
      <c r="I37" s="114">
        <v>298</v>
      </c>
      <c r="J37" s="120"/>
      <c r="L37" s="114">
        <f>'Condensed Equity-31.3.2014'!L19</f>
        <v>-72</v>
      </c>
      <c r="M37" s="120"/>
      <c r="N37" s="114">
        <v>5855</v>
      </c>
    </row>
    <row r="38" spans="1:14" s="12" customFormat="1" ht="18" x14ac:dyDescent="0.35">
      <c r="A38" s="26"/>
      <c r="B38" s="4"/>
      <c r="C38" s="26"/>
      <c r="D38" s="26"/>
      <c r="E38" s="26"/>
      <c r="F38" s="26"/>
      <c r="G38" s="107"/>
      <c r="H38" s="107"/>
      <c r="I38" s="107"/>
      <c r="J38" s="105"/>
      <c r="K38" s="26"/>
      <c r="L38" s="109"/>
      <c r="M38" s="109"/>
      <c r="N38" s="122"/>
    </row>
    <row r="39" spans="1:14" s="12" customFormat="1" ht="18.600000000000001" thickBot="1" x14ac:dyDescent="0.4">
      <c r="A39" s="26"/>
      <c r="B39" s="4" t="s">
        <v>198</v>
      </c>
      <c r="C39" s="26"/>
      <c r="D39" s="26"/>
      <c r="E39" s="26"/>
      <c r="F39" s="26"/>
      <c r="G39" s="125">
        <f>SUM(G36:G37)</f>
        <v>67956.741697572201</v>
      </c>
      <c r="H39" s="107"/>
      <c r="I39" s="125">
        <f>SUM(I36:I37)</f>
        <v>33239</v>
      </c>
      <c r="J39" s="113"/>
      <c r="K39" s="26"/>
      <c r="L39" s="125">
        <f>SUM(L36:L37)</f>
        <v>135490</v>
      </c>
      <c r="M39" s="109"/>
      <c r="N39" s="125">
        <f>SUM(N36:N38)</f>
        <v>122953</v>
      </c>
    </row>
    <row r="40" spans="1:14" s="12" customFormat="1" ht="18.600000000000001" thickTop="1" x14ac:dyDescent="0.35">
      <c r="A40" s="26"/>
      <c r="B40" s="4"/>
      <c r="C40" s="26"/>
      <c r="D40" s="26"/>
      <c r="E40" s="26"/>
      <c r="F40" s="26"/>
      <c r="G40" s="177"/>
      <c r="H40" s="107"/>
      <c r="I40" s="177"/>
      <c r="J40" s="113"/>
      <c r="K40" s="26"/>
      <c r="L40" s="177"/>
      <c r="M40" s="109"/>
      <c r="N40" s="177"/>
    </row>
    <row r="41" spans="1:14" ht="1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5.6" x14ac:dyDescent="0.3">
      <c r="A42" s="16"/>
      <c r="B42" s="3" t="s">
        <v>322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5.6" x14ac:dyDescent="0.3">
      <c r="A43" s="16"/>
      <c r="B43" s="3" t="s">
        <v>201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.6" x14ac:dyDescent="0.3">
      <c r="A44" s="16"/>
      <c r="B44" s="3" t="s">
        <v>23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 x14ac:dyDescent="0.25">
      <c r="A45" s="16"/>
      <c r="B45" s="16"/>
      <c r="C45" s="16"/>
      <c r="D45" s="16"/>
      <c r="E45" s="16"/>
      <c r="F45" s="16"/>
      <c r="G45" s="178"/>
      <c r="H45" s="16"/>
      <c r="I45" s="16"/>
      <c r="J45" s="16"/>
      <c r="K45" s="16"/>
      <c r="L45" s="16"/>
      <c r="M45" s="16"/>
      <c r="N45" s="16"/>
    </row>
    <row r="46" spans="1:14" ht="15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5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ht="15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 ht="15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ht="15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</sheetData>
  <mergeCells count="2">
    <mergeCell ref="G10:I10"/>
    <mergeCell ref="L10:N10"/>
  </mergeCells>
  <printOptions horizontalCentered="1"/>
  <pageMargins left="0" right="0" top="0.75" bottom="0.75" header="0.5" footer="0.5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5"/>
  <sheetViews>
    <sheetView topLeftCell="A7" zoomScale="75" zoomScaleNormal="75" workbookViewId="0">
      <pane xSplit="4" ySplit="8" topLeftCell="E15" activePane="bottomRight" state="frozen"/>
      <selection activeCell="A7" sqref="A7"/>
      <selection pane="topRight" activeCell="E7" sqref="E7"/>
      <selection pane="bottomLeft" activeCell="A15" sqref="A15"/>
      <selection pane="bottomRight" activeCell="E12" sqref="E12"/>
    </sheetView>
  </sheetViews>
  <sheetFormatPr defaultColWidth="9.109375" defaultRowHeight="13.2" x14ac:dyDescent="0.25"/>
  <cols>
    <col min="1" max="3" width="9.109375" style="209"/>
    <col min="4" max="4" width="26.5546875" style="209" customWidth="1"/>
    <col min="5" max="5" width="19.88671875" style="209" customWidth="1"/>
    <col min="6" max="6" width="18.33203125" style="209" customWidth="1"/>
    <col min="7" max="7" width="19" style="209" customWidth="1"/>
    <col min="8" max="8" width="25.109375" style="209" customWidth="1"/>
    <col min="9" max="9" width="25.33203125" style="209" customWidth="1"/>
    <col min="10" max="10" width="18.44140625" style="209" bestFit="1" customWidth="1"/>
    <col min="11" max="11" width="19.109375" style="211" customWidth="1"/>
    <col min="12" max="12" width="16.109375" style="209" customWidth="1"/>
    <col min="13" max="13" width="19.5546875" style="211" bestFit="1" customWidth="1"/>
    <col min="14" max="14" width="10.6640625" style="209" bestFit="1" customWidth="1"/>
    <col min="15" max="16384" width="9.109375" style="209"/>
  </cols>
  <sheetData>
    <row r="1" spans="1:13" s="180" customFormat="1" ht="27.6" x14ac:dyDescent="0.6">
      <c r="A1" s="179" t="s">
        <v>211</v>
      </c>
      <c r="K1" s="181"/>
      <c r="M1" s="181"/>
    </row>
    <row r="2" spans="1:13" s="180" customFormat="1" ht="22.8" x14ac:dyDescent="0.4">
      <c r="A2" s="181" t="s">
        <v>3</v>
      </c>
      <c r="K2" s="181"/>
      <c r="M2" s="181"/>
    </row>
    <row r="3" spans="1:13" s="180" customFormat="1" ht="22.8" x14ac:dyDescent="0.4">
      <c r="K3" s="181"/>
      <c r="M3" s="181"/>
    </row>
    <row r="4" spans="1:13" s="180" customFormat="1" ht="22.8" x14ac:dyDescent="0.4">
      <c r="A4" s="181" t="s">
        <v>331</v>
      </c>
      <c r="K4" s="181"/>
      <c r="M4" s="181"/>
    </row>
    <row r="5" spans="1:13" s="180" customFormat="1" ht="22.8" x14ac:dyDescent="0.4">
      <c r="K5" s="181"/>
      <c r="M5" s="181"/>
    </row>
    <row r="6" spans="1:13" s="180" customFormat="1" ht="22.8" x14ac:dyDescent="0.4">
      <c r="K6" s="181"/>
      <c r="M6" s="181"/>
    </row>
    <row r="7" spans="1:13" s="180" customFormat="1" ht="22.8" x14ac:dyDescent="0.4">
      <c r="A7" s="182" t="s">
        <v>337</v>
      </c>
      <c r="K7" s="181"/>
      <c r="M7" s="181"/>
    </row>
    <row r="8" spans="1:13" s="180" customFormat="1" ht="22.8" x14ac:dyDescent="0.4">
      <c r="A8" s="182"/>
      <c r="K8" s="181"/>
      <c r="M8" s="181"/>
    </row>
    <row r="9" spans="1:13" s="183" customFormat="1" ht="33.75" customHeight="1" x14ac:dyDescent="0.3">
      <c r="E9" s="184"/>
      <c r="F9" s="184"/>
      <c r="G9" s="185" t="s">
        <v>207</v>
      </c>
      <c r="H9" s="184"/>
      <c r="I9" s="184"/>
      <c r="J9" s="186" t="s">
        <v>208</v>
      </c>
      <c r="K9" s="187"/>
      <c r="M9" s="187"/>
    </row>
    <row r="10" spans="1:13" s="183" customFormat="1" ht="87" x14ac:dyDescent="0.3">
      <c r="E10" s="188" t="s">
        <v>146</v>
      </c>
      <c r="F10" s="188" t="s">
        <v>165</v>
      </c>
      <c r="G10" s="188" t="s">
        <v>164</v>
      </c>
      <c r="H10" s="188" t="s">
        <v>223</v>
      </c>
      <c r="I10" s="188" t="s">
        <v>166</v>
      </c>
      <c r="J10" s="188" t="s">
        <v>145</v>
      </c>
      <c r="K10" s="189" t="s">
        <v>144</v>
      </c>
      <c r="L10" s="188" t="s">
        <v>224</v>
      </c>
      <c r="M10" s="190" t="s">
        <v>125</v>
      </c>
    </row>
    <row r="11" spans="1:13" s="183" customFormat="1" ht="17.399999999999999" x14ac:dyDescent="0.3">
      <c r="E11" s="191"/>
      <c r="F11" s="191"/>
      <c r="G11" s="191"/>
      <c r="H11" s="191"/>
      <c r="I11" s="191"/>
      <c r="J11" s="191"/>
      <c r="K11" s="192"/>
      <c r="M11" s="187"/>
    </row>
    <row r="12" spans="1:13" s="183" customFormat="1" ht="17.399999999999999" x14ac:dyDescent="0.3">
      <c r="K12" s="187"/>
      <c r="M12" s="187"/>
    </row>
    <row r="13" spans="1:13" s="183" customFormat="1" ht="17.399999999999999" x14ac:dyDescent="0.3">
      <c r="K13" s="187"/>
      <c r="M13" s="187"/>
    </row>
    <row r="14" spans="1:13" s="183" customFormat="1" ht="17.399999999999999" x14ac:dyDescent="0.3">
      <c r="A14" s="187" t="s">
        <v>336</v>
      </c>
      <c r="E14" s="191" t="s">
        <v>2</v>
      </c>
      <c r="F14" s="191" t="s">
        <v>2</v>
      </c>
      <c r="G14" s="191" t="s">
        <v>2</v>
      </c>
      <c r="H14" s="191" t="s">
        <v>2</v>
      </c>
      <c r="I14" s="191" t="s">
        <v>2</v>
      </c>
      <c r="J14" s="191" t="s">
        <v>2</v>
      </c>
      <c r="K14" s="192" t="s">
        <v>2</v>
      </c>
      <c r="L14" s="191" t="s">
        <v>2</v>
      </c>
      <c r="M14" s="192" t="s">
        <v>2</v>
      </c>
    </row>
    <row r="15" spans="1:13" s="183" customFormat="1" ht="17.399999999999999" x14ac:dyDescent="0.3">
      <c r="A15" s="187" t="s">
        <v>306</v>
      </c>
      <c r="E15" s="193">
        <v>208005</v>
      </c>
      <c r="F15" s="194">
        <v>113599</v>
      </c>
      <c r="G15" s="195">
        <v>0</v>
      </c>
      <c r="H15" s="195">
        <v>-4</v>
      </c>
      <c r="I15" s="195">
        <v>-32279</v>
      </c>
      <c r="J15" s="194">
        <v>601460</v>
      </c>
      <c r="K15" s="196">
        <f>SUM(E15:J15)</f>
        <v>890781</v>
      </c>
      <c r="L15" s="195">
        <v>68857</v>
      </c>
      <c r="M15" s="196">
        <f>SUM(K15:L15)</f>
        <v>959638</v>
      </c>
    </row>
    <row r="16" spans="1:13" s="183" customFormat="1" ht="17.399999999999999" x14ac:dyDescent="0.3">
      <c r="E16" s="193"/>
      <c r="F16" s="194"/>
      <c r="G16" s="195"/>
      <c r="H16" s="195"/>
      <c r="I16" s="195"/>
      <c r="J16" s="194"/>
      <c r="K16" s="196">
        <f t="shared" ref="K16:K24" si="0">SUM(E16:J16)</f>
        <v>0</v>
      </c>
      <c r="L16" s="195"/>
      <c r="M16" s="196">
        <f>SUM(K16:L16)</f>
        <v>0</v>
      </c>
    </row>
    <row r="17" spans="1:13" s="183" customFormat="1" ht="17.399999999999999" x14ac:dyDescent="0.3">
      <c r="E17" s="194"/>
      <c r="J17" s="197"/>
      <c r="K17" s="196">
        <f t="shared" si="0"/>
        <v>0</v>
      </c>
      <c r="M17" s="187"/>
    </row>
    <row r="18" spans="1:13" s="183" customFormat="1" ht="17.399999999999999" x14ac:dyDescent="0.3">
      <c r="K18" s="196">
        <f t="shared" si="0"/>
        <v>0</v>
      </c>
      <c r="M18" s="187"/>
    </row>
    <row r="19" spans="1:13" s="183" customFormat="1" ht="17.399999999999999" x14ac:dyDescent="0.3">
      <c r="A19" s="183" t="s">
        <v>202</v>
      </c>
      <c r="E19" s="199"/>
      <c r="H19" s="195">
        <v>386</v>
      </c>
      <c r="I19" s="195">
        <f>-24756+3</f>
        <v>-24753</v>
      </c>
      <c r="J19" s="194">
        <f>159929</f>
        <v>159929</v>
      </c>
      <c r="K19" s="196">
        <f t="shared" si="0"/>
        <v>135562</v>
      </c>
      <c r="L19" s="200">
        <f>-69-3</f>
        <v>-72</v>
      </c>
      <c r="M19" s="196">
        <f t="shared" ref="M19:M24" si="1">SUM(K19:L19)</f>
        <v>135490</v>
      </c>
    </row>
    <row r="20" spans="1:13" s="183" customFormat="1" ht="17.399999999999999" x14ac:dyDescent="0.3">
      <c r="A20" s="183" t="s">
        <v>357</v>
      </c>
      <c r="E20" s="195">
        <v>104002</v>
      </c>
      <c r="F20" s="230">
        <f>195524-1276</f>
        <v>194248</v>
      </c>
      <c r="H20" s="195"/>
      <c r="I20" s="195"/>
      <c r="J20" s="194"/>
      <c r="K20" s="196">
        <f t="shared" si="0"/>
        <v>298250</v>
      </c>
      <c r="L20" s="200"/>
      <c r="M20" s="196">
        <f t="shared" si="1"/>
        <v>298250</v>
      </c>
    </row>
    <row r="21" spans="1:13" s="183" customFormat="1" ht="17.399999999999999" x14ac:dyDescent="0.3">
      <c r="A21" s="183" t="s">
        <v>358</v>
      </c>
      <c r="E21" s="199"/>
      <c r="F21" s="230"/>
      <c r="H21" s="195"/>
      <c r="I21" s="195"/>
      <c r="J21" s="194"/>
      <c r="K21" s="231">
        <f t="shared" si="0"/>
        <v>0</v>
      </c>
      <c r="L21" s="200"/>
      <c r="M21" s="231">
        <f t="shared" si="1"/>
        <v>0</v>
      </c>
    </row>
    <row r="22" spans="1:13" s="183" customFormat="1" ht="17.399999999999999" x14ac:dyDescent="0.3">
      <c r="A22" s="183" t="s">
        <v>249</v>
      </c>
      <c r="E22" s="194"/>
      <c r="F22" s="195"/>
      <c r="G22" s="195"/>
      <c r="H22" s="195"/>
      <c r="I22" s="201"/>
      <c r="J22" s="195">
        <v>-37441</v>
      </c>
      <c r="K22" s="231">
        <f t="shared" si="0"/>
        <v>-37441</v>
      </c>
      <c r="L22" s="195">
        <v>-9211</v>
      </c>
      <c r="M22" s="198">
        <f t="shared" si="1"/>
        <v>-46652</v>
      </c>
    </row>
    <row r="23" spans="1:13" s="183" customFormat="1" ht="17.399999999999999" x14ac:dyDescent="0.3">
      <c r="A23" s="183" t="s">
        <v>366</v>
      </c>
      <c r="E23" s="194"/>
      <c r="F23" s="195"/>
      <c r="G23" s="195"/>
      <c r="H23" s="195"/>
      <c r="I23" s="201"/>
      <c r="J23" s="195">
        <v>-1148</v>
      </c>
      <c r="K23" s="231">
        <f t="shared" si="0"/>
        <v>-1148</v>
      </c>
      <c r="L23" s="195">
        <v>-3851</v>
      </c>
      <c r="M23" s="198">
        <f t="shared" si="1"/>
        <v>-4999</v>
      </c>
    </row>
    <row r="24" spans="1:13" s="183" customFormat="1" ht="17.399999999999999" x14ac:dyDescent="0.3">
      <c r="A24" s="183" t="s">
        <v>307</v>
      </c>
      <c r="E24" s="194"/>
      <c r="F24" s="195"/>
      <c r="G24" s="195"/>
      <c r="H24" s="195"/>
      <c r="I24" s="195"/>
      <c r="J24" s="197"/>
      <c r="K24" s="196">
        <f t="shared" si="0"/>
        <v>0</v>
      </c>
      <c r="L24" s="195">
        <v>4224</v>
      </c>
      <c r="M24" s="198">
        <f t="shared" si="1"/>
        <v>4224</v>
      </c>
    </row>
    <row r="25" spans="1:13" s="183" customFormat="1" ht="17.399999999999999" x14ac:dyDescent="0.3">
      <c r="K25" s="198">
        <f>SUM(H25:J25)</f>
        <v>0</v>
      </c>
      <c r="M25" s="187"/>
    </row>
    <row r="26" spans="1:13" s="183" customFormat="1" ht="18.600000000000001" thickBot="1" x14ac:dyDescent="0.4">
      <c r="A26" s="187" t="s">
        <v>338</v>
      </c>
      <c r="B26" s="203"/>
      <c r="E26" s="204">
        <f>SUM(E15:E25)</f>
        <v>312007</v>
      </c>
      <c r="F26" s="204">
        <f t="shared" ref="F26:K26" si="2">SUM(F15:F25)</f>
        <v>307847</v>
      </c>
      <c r="G26" s="204">
        <f t="shared" si="2"/>
        <v>0</v>
      </c>
      <c r="H26" s="204">
        <f t="shared" si="2"/>
        <v>382</v>
      </c>
      <c r="I26" s="204">
        <f t="shared" si="2"/>
        <v>-57032</v>
      </c>
      <c r="J26" s="204">
        <f t="shared" si="2"/>
        <v>722800</v>
      </c>
      <c r="K26" s="204">
        <f t="shared" si="2"/>
        <v>1286004</v>
      </c>
      <c r="L26" s="204">
        <f>SUM(L15:L25)</f>
        <v>59947</v>
      </c>
      <c r="M26" s="204">
        <f>SUM(M15:M25)</f>
        <v>1345951</v>
      </c>
    </row>
    <row r="27" spans="1:13" s="183" customFormat="1" ht="18" thickTop="1" x14ac:dyDescent="0.3">
      <c r="H27" s="205"/>
      <c r="I27" s="205"/>
      <c r="K27" s="187"/>
      <c r="L27" s="201"/>
      <c r="M27" s="206"/>
    </row>
    <row r="28" spans="1:13" s="183" customFormat="1" ht="17.399999999999999" hidden="1" x14ac:dyDescent="0.3">
      <c r="J28" s="207"/>
      <c r="K28" s="187"/>
      <c r="L28" s="195"/>
      <c r="M28" s="202"/>
    </row>
    <row r="29" spans="1:13" s="183" customFormat="1" ht="17.399999999999999" hidden="1" x14ac:dyDescent="0.3">
      <c r="J29" s="205"/>
      <c r="K29" s="187"/>
      <c r="L29" s="199"/>
      <c r="M29" s="208"/>
    </row>
    <row r="30" spans="1:13" s="183" customFormat="1" ht="17.399999999999999" hidden="1" x14ac:dyDescent="0.3">
      <c r="J30" s="201"/>
      <c r="K30" s="206"/>
      <c r="L30" s="201"/>
      <c r="M30" s="206"/>
    </row>
    <row r="31" spans="1:13" s="183" customFormat="1" ht="21" customHeight="1" x14ac:dyDescent="0.3">
      <c r="E31" s="205"/>
      <c r="F31" s="205"/>
      <c r="H31" s="205"/>
      <c r="I31" s="205"/>
      <c r="J31" s="205"/>
      <c r="K31" s="229"/>
      <c r="L31" s="205"/>
      <c r="M31" s="229"/>
    </row>
    <row r="32" spans="1:13" s="183" customFormat="1" ht="21" customHeight="1" x14ac:dyDescent="0.3"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3" ht="21" customHeight="1" x14ac:dyDescent="0.25">
      <c r="H33" s="210"/>
      <c r="I33" s="210"/>
      <c r="J33" s="210"/>
      <c r="L33" s="210"/>
      <c r="M33" s="212"/>
    </row>
    <row r="34" spans="1:13" s="180" customFormat="1" ht="22.8" x14ac:dyDescent="0.4">
      <c r="A34" s="182" t="s">
        <v>339</v>
      </c>
      <c r="K34" s="181"/>
      <c r="M34" s="181"/>
    </row>
    <row r="35" spans="1:13" s="180" customFormat="1" ht="22.8" x14ac:dyDescent="0.4">
      <c r="A35" s="182"/>
      <c r="K35" s="181"/>
      <c r="M35" s="181"/>
    </row>
    <row r="36" spans="1:13" s="183" customFormat="1" ht="33.75" customHeight="1" x14ac:dyDescent="0.3">
      <c r="E36" s="184"/>
      <c r="F36" s="184"/>
      <c r="G36" s="185" t="s">
        <v>207</v>
      </c>
      <c r="H36" s="184"/>
      <c r="I36" s="184"/>
      <c r="J36" s="186" t="s">
        <v>208</v>
      </c>
      <c r="K36" s="187"/>
      <c r="M36" s="187"/>
    </row>
    <row r="37" spans="1:13" s="183" customFormat="1" ht="87" x14ac:dyDescent="0.3">
      <c r="E37" s="188" t="s">
        <v>146</v>
      </c>
      <c r="F37" s="188" t="s">
        <v>165</v>
      </c>
      <c r="G37" s="188" t="s">
        <v>164</v>
      </c>
      <c r="H37" s="188" t="s">
        <v>223</v>
      </c>
      <c r="I37" s="188" t="s">
        <v>166</v>
      </c>
      <c r="J37" s="188" t="s">
        <v>145</v>
      </c>
      <c r="K37" s="189" t="s">
        <v>144</v>
      </c>
      <c r="L37" s="188" t="s">
        <v>224</v>
      </c>
      <c r="M37" s="190" t="s">
        <v>125</v>
      </c>
    </row>
    <row r="38" spans="1:13" s="183" customFormat="1" ht="17.399999999999999" x14ac:dyDescent="0.3">
      <c r="E38" s="191"/>
      <c r="F38" s="191"/>
      <c r="G38" s="191"/>
      <c r="H38" s="191"/>
      <c r="I38" s="191"/>
      <c r="J38" s="191"/>
      <c r="K38" s="192"/>
      <c r="M38" s="187"/>
    </row>
    <row r="39" spans="1:13" s="183" customFormat="1" ht="17.399999999999999" x14ac:dyDescent="0.3">
      <c r="K39" s="187"/>
      <c r="M39" s="187"/>
    </row>
    <row r="40" spans="1:13" s="183" customFormat="1" ht="17.399999999999999" x14ac:dyDescent="0.3">
      <c r="K40" s="187"/>
      <c r="M40" s="187"/>
    </row>
    <row r="41" spans="1:13" s="183" customFormat="1" ht="17.399999999999999" x14ac:dyDescent="0.3">
      <c r="A41" s="187" t="s">
        <v>340</v>
      </c>
      <c r="E41" s="191" t="s">
        <v>2</v>
      </c>
      <c r="F41" s="191" t="s">
        <v>2</v>
      </c>
      <c r="G41" s="191" t="s">
        <v>2</v>
      </c>
      <c r="H41" s="191" t="s">
        <v>2</v>
      </c>
      <c r="I41" s="191" t="s">
        <v>2</v>
      </c>
      <c r="J41" s="191" t="s">
        <v>2</v>
      </c>
      <c r="K41" s="192" t="s">
        <v>2</v>
      </c>
      <c r="L41" s="191" t="s">
        <v>2</v>
      </c>
      <c r="M41" s="192" t="s">
        <v>2</v>
      </c>
    </row>
    <row r="42" spans="1:13" s="183" customFormat="1" ht="17.399999999999999" x14ac:dyDescent="0.3">
      <c r="A42" s="183" t="s">
        <v>312</v>
      </c>
      <c r="E42" s="193">
        <v>208000</v>
      </c>
      <c r="F42" s="194">
        <v>113544</v>
      </c>
      <c r="G42" s="195">
        <v>0</v>
      </c>
      <c r="H42" s="195">
        <v>-574</v>
      </c>
      <c r="I42" s="195">
        <v>-17101</v>
      </c>
      <c r="J42" s="194">
        <v>507727</v>
      </c>
      <c r="K42" s="231">
        <f t="shared" ref="K42:K47" si="3">SUM(E42:J42)</f>
        <v>811596</v>
      </c>
      <c r="L42" s="195">
        <v>68438</v>
      </c>
      <c r="M42" s="231">
        <f t="shared" ref="M42:M47" si="4">SUM(K42:L42)</f>
        <v>880034</v>
      </c>
    </row>
    <row r="43" spans="1:13" s="183" customFormat="1" ht="17.399999999999999" x14ac:dyDescent="0.3">
      <c r="A43" s="183" t="s">
        <v>321</v>
      </c>
      <c r="E43" s="230">
        <v>5</v>
      </c>
      <c r="F43" s="230">
        <v>55</v>
      </c>
      <c r="K43" s="196">
        <f t="shared" si="3"/>
        <v>60</v>
      </c>
      <c r="M43" s="196">
        <f t="shared" si="4"/>
        <v>60</v>
      </c>
    </row>
    <row r="44" spans="1:13" s="183" customFormat="1" ht="17.399999999999999" x14ac:dyDescent="0.3">
      <c r="A44" s="183" t="s">
        <v>202</v>
      </c>
      <c r="E44" s="199"/>
      <c r="H44" s="195">
        <v>570</v>
      </c>
      <c r="I44" s="195">
        <v>-15178</v>
      </c>
      <c r="J44" s="194">
        <v>131706</v>
      </c>
      <c r="K44" s="196">
        <f t="shared" si="3"/>
        <v>117098</v>
      </c>
      <c r="L44" s="200">
        <v>5855</v>
      </c>
      <c r="M44" s="196">
        <f t="shared" si="4"/>
        <v>122953</v>
      </c>
    </row>
    <row r="45" spans="1:13" s="183" customFormat="1" ht="17.399999999999999" x14ac:dyDescent="0.3">
      <c r="A45" s="183" t="s">
        <v>249</v>
      </c>
      <c r="E45" s="194"/>
      <c r="F45" s="195"/>
      <c r="G45" s="195"/>
      <c r="H45" s="195"/>
      <c r="I45" s="201"/>
      <c r="J45" s="195">
        <v>-37440</v>
      </c>
      <c r="K45" s="231">
        <f t="shared" si="3"/>
        <v>-37440</v>
      </c>
      <c r="L45" s="195">
        <v>-3875</v>
      </c>
      <c r="M45" s="231">
        <f t="shared" si="4"/>
        <v>-41315</v>
      </c>
    </row>
    <row r="46" spans="1:13" s="183" customFormat="1" ht="17.399999999999999" x14ac:dyDescent="0.3">
      <c r="A46" s="183" t="s">
        <v>307</v>
      </c>
      <c r="E46" s="194"/>
      <c r="F46" s="195"/>
      <c r="G46" s="195"/>
      <c r="H46" s="195"/>
      <c r="I46" s="201"/>
      <c r="J46" s="195">
        <v>-533</v>
      </c>
      <c r="K46" s="231">
        <f t="shared" si="3"/>
        <v>-533</v>
      </c>
      <c r="L46" s="195">
        <v>-1561</v>
      </c>
      <c r="M46" s="231">
        <f t="shared" si="4"/>
        <v>-2094</v>
      </c>
    </row>
    <row r="47" spans="1:13" s="183" customFormat="1" ht="17.399999999999999" x14ac:dyDescent="0.3">
      <c r="E47" s="194"/>
      <c r="F47" s="195"/>
      <c r="G47" s="195"/>
      <c r="H47" s="195"/>
      <c r="I47" s="195"/>
      <c r="J47" s="197"/>
      <c r="K47" s="231">
        <f t="shared" si="3"/>
        <v>0</v>
      </c>
      <c r="L47" s="195"/>
      <c r="M47" s="196">
        <f t="shared" si="4"/>
        <v>0</v>
      </c>
    </row>
    <row r="48" spans="1:13" s="183" customFormat="1" ht="17.399999999999999" x14ac:dyDescent="0.3">
      <c r="K48" s="196"/>
      <c r="M48" s="187"/>
    </row>
    <row r="49" spans="1:13" s="183" customFormat="1" ht="18.600000000000001" thickBot="1" x14ac:dyDescent="0.4">
      <c r="A49" s="187" t="s">
        <v>341</v>
      </c>
      <c r="B49" s="203"/>
      <c r="E49" s="204">
        <f t="shared" ref="E49:M49" si="5">SUM(E42:E48)</f>
        <v>208005</v>
      </c>
      <c r="F49" s="204">
        <f t="shared" si="5"/>
        <v>113599</v>
      </c>
      <c r="G49" s="204">
        <f t="shared" si="5"/>
        <v>0</v>
      </c>
      <c r="H49" s="204">
        <f t="shared" si="5"/>
        <v>-4</v>
      </c>
      <c r="I49" s="204">
        <f t="shared" si="5"/>
        <v>-32279</v>
      </c>
      <c r="J49" s="204">
        <f t="shared" si="5"/>
        <v>601460</v>
      </c>
      <c r="K49" s="204">
        <f t="shared" si="5"/>
        <v>890781</v>
      </c>
      <c r="L49" s="204">
        <f t="shared" si="5"/>
        <v>68857</v>
      </c>
      <c r="M49" s="204">
        <f t="shared" si="5"/>
        <v>959638</v>
      </c>
    </row>
    <row r="50" spans="1:13" ht="13.8" thickTop="1" x14ac:dyDescent="0.25">
      <c r="H50" s="210"/>
      <c r="I50" s="210"/>
      <c r="J50" s="210"/>
      <c r="L50" s="210"/>
      <c r="M50" s="212"/>
    </row>
    <row r="51" spans="1:13" x14ac:dyDescent="0.25">
      <c r="H51" s="210"/>
      <c r="I51" s="210"/>
      <c r="J51" s="210"/>
      <c r="L51" s="210"/>
      <c r="M51" s="212"/>
    </row>
    <row r="52" spans="1:13" x14ac:dyDescent="0.25">
      <c r="H52" s="210"/>
      <c r="I52" s="210"/>
      <c r="J52" s="210"/>
      <c r="K52" s="210"/>
      <c r="L52" s="210"/>
      <c r="M52" s="210"/>
    </row>
    <row r="53" spans="1:13" ht="15.6" x14ac:dyDescent="0.3">
      <c r="A53" s="213" t="s">
        <v>298</v>
      </c>
    </row>
    <row r="54" spans="1:13" ht="15.6" x14ac:dyDescent="0.3">
      <c r="A54" s="213" t="s">
        <v>147</v>
      </c>
    </row>
    <row r="55" spans="1:13" ht="13.8" x14ac:dyDescent="0.25">
      <c r="A55" s="214"/>
    </row>
  </sheetData>
  <printOptions horizontalCentered="1"/>
  <pageMargins left="0.25" right="0.25" top="1" bottom="0.5" header="0.5" footer="0.5"/>
  <pageSetup paperSize="9" scale="46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pane xSplit="4" ySplit="4" topLeftCell="E26" activePane="bottomRight" state="frozen"/>
      <selection pane="topRight" activeCell="E1" sqref="E1"/>
      <selection pane="bottomLeft" activeCell="A5" sqref="A5"/>
      <selection pane="bottomRight" activeCell="H33" sqref="H33"/>
    </sheetView>
  </sheetViews>
  <sheetFormatPr defaultColWidth="9.109375" defaultRowHeight="13.2" x14ac:dyDescent="0.25"/>
  <cols>
    <col min="1" max="7" width="9.109375" style="1"/>
    <col min="8" max="9" width="15.88671875" style="1" customWidth="1"/>
    <col min="10" max="10" width="16" style="1" customWidth="1"/>
    <col min="11" max="11" width="9.109375" style="1"/>
    <col min="12" max="12" width="12.44140625" style="1" bestFit="1" customWidth="1"/>
    <col min="13" max="16384" width="9.109375" style="1"/>
  </cols>
  <sheetData>
    <row r="1" spans="1:10" s="28" customFormat="1" ht="27.6" x14ac:dyDescent="0.6">
      <c r="A1" s="27" t="s">
        <v>211</v>
      </c>
    </row>
    <row r="2" spans="1:10" s="28" customFormat="1" ht="22.8" x14ac:dyDescent="0.4">
      <c r="A2" s="29" t="s">
        <v>3</v>
      </c>
    </row>
    <row r="3" spans="1:10" s="28" customFormat="1" ht="22.8" x14ac:dyDescent="0.4">
      <c r="A3" s="30"/>
    </row>
    <row r="4" spans="1:10" s="28" customFormat="1" ht="22.8" x14ac:dyDescent="0.4">
      <c r="A4" s="29" t="s">
        <v>331</v>
      </c>
    </row>
    <row r="5" spans="1:10" s="28" customFormat="1" ht="22.8" x14ac:dyDescent="0.4">
      <c r="A5" s="30"/>
    </row>
    <row r="6" spans="1:10" s="28" customFormat="1" ht="22.8" x14ac:dyDescent="0.4">
      <c r="A6" s="30"/>
    </row>
    <row r="7" spans="1:10" s="28" customFormat="1" ht="22.8" x14ac:dyDescent="0.4">
      <c r="A7" s="31" t="s">
        <v>334</v>
      </c>
    </row>
    <row r="9" spans="1:10" s="12" customFormat="1" ht="18" x14ac:dyDescent="0.35">
      <c r="A9" s="26"/>
      <c r="B9" s="26"/>
      <c r="C9" s="26"/>
      <c r="D9" s="26"/>
      <c r="E9" s="26"/>
      <c r="F9" s="26"/>
      <c r="G9" s="26"/>
    </row>
    <row r="10" spans="1:10" s="12" customFormat="1" ht="52.2" x14ac:dyDescent="0.35">
      <c r="A10" s="26"/>
      <c r="B10" s="26"/>
      <c r="C10" s="26"/>
      <c r="D10" s="26"/>
      <c r="E10" s="26"/>
      <c r="F10" s="26"/>
      <c r="G10" s="26"/>
      <c r="H10" s="317" t="s">
        <v>336</v>
      </c>
      <c r="I10" s="317"/>
      <c r="J10" s="317" t="s">
        <v>335</v>
      </c>
    </row>
    <row r="11" spans="1:10" s="12" customFormat="1" ht="18" x14ac:dyDescent="0.35">
      <c r="A11" s="26"/>
      <c r="B11" s="26"/>
      <c r="C11" s="26"/>
      <c r="D11" s="26"/>
      <c r="E11" s="26"/>
      <c r="F11" s="26"/>
      <c r="G11" s="26"/>
      <c r="H11" s="99" t="s">
        <v>2</v>
      </c>
      <c r="I11" s="99"/>
      <c r="J11" s="99" t="s">
        <v>2</v>
      </c>
    </row>
    <row r="12" spans="1:10" s="12" customFormat="1" ht="18" x14ac:dyDescent="0.35">
      <c r="A12" s="26"/>
      <c r="B12" s="26"/>
      <c r="C12" s="26"/>
      <c r="D12" s="26"/>
      <c r="E12" s="26"/>
      <c r="F12" s="26"/>
      <c r="G12" s="26"/>
      <c r="H12" s="318"/>
      <c r="I12" s="318"/>
      <c r="J12" s="230"/>
    </row>
    <row r="13" spans="1:10" s="12" customFormat="1" ht="18" x14ac:dyDescent="0.35">
      <c r="A13" s="39" t="s">
        <v>46</v>
      </c>
      <c r="B13" s="39"/>
      <c r="C13" s="39"/>
      <c r="D13" s="39"/>
      <c r="E13" s="39"/>
      <c r="F13" s="39"/>
      <c r="G13" s="39"/>
      <c r="H13" s="41">
        <f>'Condensed IS-31.3.2014'!L32</f>
        <v>203767</v>
      </c>
      <c r="I13" s="40"/>
      <c r="J13" s="41">
        <v>172709</v>
      </c>
    </row>
    <row r="14" spans="1:10" s="12" customFormat="1" ht="18" x14ac:dyDescent="0.35">
      <c r="A14" s="39"/>
      <c r="B14" s="39"/>
      <c r="C14" s="39"/>
      <c r="D14" s="39"/>
      <c r="E14" s="39"/>
      <c r="F14" s="39"/>
      <c r="G14" s="39"/>
      <c r="H14" s="40"/>
      <c r="I14" s="40"/>
      <c r="J14" s="40"/>
    </row>
    <row r="15" spans="1:10" s="12" customFormat="1" ht="18" x14ac:dyDescent="0.35">
      <c r="A15" s="39" t="s">
        <v>225</v>
      </c>
      <c r="B15" s="39"/>
      <c r="C15" s="39"/>
      <c r="D15" s="39"/>
      <c r="E15" s="39"/>
      <c r="F15" s="39"/>
      <c r="G15" s="39"/>
      <c r="H15" s="40"/>
      <c r="I15" s="40"/>
      <c r="J15" s="40"/>
    </row>
    <row r="16" spans="1:10" s="12" customFormat="1" ht="18" x14ac:dyDescent="0.35">
      <c r="A16" s="39"/>
      <c r="B16" s="39"/>
      <c r="C16" s="39"/>
      <c r="D16" s="39"/>
      <c r="E16" s="39"/>
      <c r="F16" s="39"/>
      <c r="G16" s="39"/>
      <c r="H16" s="40"/>
      <c r="I16" s="40"/>
      <c r="J16" s="40"/>
    </row>
    <row r="17" spans="1:13" s="12" customFormat="1" ht="18" x14ac:dyDescent="0.35">
      <c r="A17" s="39"/>
      <c r="B17" s="39" t="s">
        <v>226</v>
      </c>
      <c r="C17" s="39"/>
      <c r="D17" s="39"/>
      <c r="E17" s="39"/>
      <c r="F17" s="39"/>
      <c r="G17" s="39"/>
      <c r="H17" s="41">
        <f>-'Condensed IS-31.3.2014'!L24</f>
        <v>77645</v>
      </c>
      <c r="I17" s="40"/>
      <c r="J17" s="41">
        <v>65702</v>
      </c>
    </row>
    <row r="18" spans="1:13" s="12" customFormat="1" ht="18" x14ac:dyDescent="0.35">
      <c r="A18" s="39"/>
      <c r="B18" s="39" t="s">
        <v>227</v>
      </c>
      <c r="C18" s="39"/>
      <c r="D18" s="39"/>
      <c r="E18" s="39"/>
      <c r="F18" s="39"/>
      <c r="G18" s="39"/>
      <c r="H18" s="41">
        <v>40056</v>
      </c>
      <c r="I18" s="40"/>
      <c r="J18" s="41">
        <v>-108639</v>
      </c>
    </row>
    <row r="19" spans="1:13" s="12" customFormat="1" ht="18" x14ac:dyDescent="0.35">
      <c r="A19" s="39"/>
      <c r="B19" s="39" t="s">
        <v>228</v>
      </c>
      <c r="C19" s="39"/>
      <c r="D19" s="39"/>
      <c r="E19" s="39"/>
      <c r="F19" s="39"/>
      <c r="G19" s="39"/>
      <c r="H19" s="41">
        <v>-29864</v>
      </c>
      <c r="I19" s="40"/>
      <c r="J19" s="41">
        <v>-23985</v>
      </c>
    </row>
    <row r="20" spans="1:13" s="12" customFormat="1" ht="18" x14ac:dyDescent="0.35">
      <c r="A20" s="39"/>
      <c r="B20" s="39" t="s">
        <v>229</v>
      </c>
      <c r="C20" s="39"/>
      <c r="D20" s="39"/>
      <c r="E20" s="39"/>
      <c r="F20" s="39"/>
      <c r="G20" s="39"/>
      <c r="H20" s="42">
        <v>-20605</v>
      </c>
      <c r="I20" s="40"/>
      <c r="J20" s="42">
        <v>13279</v>
      </c>
      <c r="L20" s="319"/>
    </row>
    <row r="21" spans="1:13" s="12" customFormat="1" ht="18" x14ac:dyDescent="0.35">
      <c r="A21" s="39" t="s">
        <v>148</v>
      </c>
      <c r="B21" s="39"/>
      <c r="C21" s="39"/>
      <c r="D21" s="39"/>
      <c r="E21" s="39"/>
      <c r="F21" s="39"/>
      <c r="G21" s="39"/>
      <c r="H21" s="43">
        <f>SUM(H13:H20)</f>
        <v>270999</v>
      </c>
      <c r="I21" s="41"/>
      <c r="J21" s="43">
        <f>SUM(J13:J20)</f>
        <v>119066</v>
      </c>
    </row>
    <row r="22" spans="1:13" s="12" customFormat="1" ht="18" x14ac:dyDescent="0.35">
      <c r="A22" s="39"/>
      <c r="B22" s="39"/>
      <c r="C22" s="39"/>
      <c r="D22" s="39"/>
      <c r="E22" s="39"/>
      <c r="F22" s="39"/>
      <c r="G22" s="39"/>
      <c r="H22" s="41"/>
      <c r="I22" s="44"/>
      <c r="J22" s="41"/>
    </row>
    <row r="23" spans="1:13" s="12" customFormat="1" ht="18" x14ac:dyDescent="0.35">
      <c r="A23" s="39"/>
      <c r="B23" s="39" t="s">
        <v>365</v>
      </c>
      <c r="C23" s="39"/>
      <c r="D23" s="39"/>
      <c r="E23" s="39"/>
      <c r="F23" s="39"/>
      <c r="G23" s="39"/>
      <c r="H23" s="41">
        <v>-175342</v>
      </c>
      <c r="I23" s="44"/>
      <c r="J23" s="41">
        <v>-195244</v>
      </c>
    </row>
    <row r="24" spans="1:13" s="12" customFormat="1" ht="18" x14ac:dyDescent="0.35">
      <c r="A24" s="39"/>
      <c r="B24" s="39" t="s">
        <v>229</v>
      </c>
      <c r="C24" s="39"/>
      <c r="D24" s="39"/>
      <c r="E24" s="39"/>
      <c r="F24" s="39"/>
      <c r="G24" s="39"/>
      <c r="H24" s="41">
        <v>0</v>
      </c>
      <c r="I24" s="44"/>
      <c r="J24" s="41">
        <v>3265</v>
      </c>
    </row>
    <row r="25" spans="1:13" s="12" customFormat="1" ht="18" x14ac:dyDescent="0.35">
      <c r="A25" s="39" t="s">
        <v>149</v>
      </c>
      <c r="B25" s="39"/>
      <c r="C25" s="39"/>
      <c r="D25" s="39"/>
      <c r="E25" s="39"/>
      <c r="F25" s="39"/>
      <c r="G25" s="39"/>
      <c r="H25" s="45">
        <f>SUM(H23:H24)</f>
        <v>-175342</v>
      </c>
      <c r="I25" s="46"/>
      <c r="J25" s="45">
        <f>SUM(J23:J24)</f>
        <v>-191979</v>
      </c>
    </row>
    <row r="26" spans="1:13" s="12" customFormat="1" ht="18" x14ac:dyDescent="0.35">
      <c r="A26" s="39"/>
      <c r="B26" s="39"/>
      <c r="C26" s="39"/>
      <c r="D26" s="39"/>
      <c r="E26" s="39"/>
      <c r="F26" s="39"/>
      <c r="G26" s="39"/>
      <c r="H26" s="41"/>
      <c r="I26" s="46"/>
      <c r="J26" s="41"/>
      <c r="M26" s="320"/>
    </row>
    <row r="27" spans="1:13" ht="18" x14ac:dyDescent="0.35">
      <c r="A27" s="39"/>
      <c r="B27" s="39"/>
      <c r="C27" s="39"/>
      <c r="D27" s="39"/>
      <c r="E27" s="39"/>
      <c r="F27" s="39"/>
      <c r="G27" s="39"/>
      <c r="H27" s="41"/>
      <c r="I27" s="46"/>
      <c r="J27" s="41"/>
    </row>
    <row r="28" spans="1:13" ht="18" x14ac:dyDescent="0.35">
      <c r="A28" s="39"/>
      <c r="B28" s="39" t="s">
        <v>230</v>
      </c>
      <c r="C28" s="39"/>
      <c r="D28" s="39"/>
      <c r="E28" s="39"/>
      <c r="F28" s="39"/>
      <c r="G28" s="39"/>
      <c r="H28" s="41">
        <v>-248039</v>
      </c>
      <c r="I28" s="47"/>
      <c r="J28" s="41">
        <v>177731</v>
      </c>
    </row>
    <row r="29" spans="1:13" ht="18" x14ac:dyDescent="0.35">
      <c r="A29" s="39"/>
      <c r="B29" s="39" t="s">
        <v>250</v>
      </c>
      <c r="C29" s="39"/>
      <c r="D29" s="39"/>
      <c r="E29" s="39"/>
      <c r="F29" s="39"/>
      <c r="G29" s="39"/>
      <c r="H29" s="41">
        <v>-9211</v>
      </c>
      <c r="I29" s="47"/>
      <c r="J29" s="41">
        <v>-3875</v>
      </c>
    </row>
    <row r="30" spans="1:13" ht="18" x14ac:dyDescent="0.35">
      <c r="A30" s="39"/>
      <c r="B30" s="39" t="s">
        <v>251</v>
      </c>
      <c r="C30" s="39"/>
      <c r="D30" s="39"/>
      <c r="E30" s="39"/>
      <c r="F30" s="39"/>
      <c r="G30" s="39"/>
      <c r="H30" s="41">
        <v>-37441</v>
      </c>
      <c r="I30" s="47"/>
      <c r="J30" s="41">
        <v>-37440</v>
      </c>
    </row>
    <row r="31" spans="1:13" ht="18" x14ac:dyDescent="0.35">
      <c r="A31" s="39"/>
      <c r="B31" s="39" t="s">
        <v>357</v>
      </c>
      <c r="C31" s="39"/>
      <c r="D31" s="39"/>
      <c r="E31" s="39"/>
      <c r="F31" s="39"/>
      <c r="G31" s="39"/>
      <c r="H31" s="41">
        <v>299526</v>
      </c>
      <c r="I31" s="47"/>
      <c r="J31" s="41">
        <v>0</v>
      </c>
    </row>
    <row r="32" spans="1:13" ht="18" x14ac:dyDescent="0.35">
      <c r="A32" s="39"/>
      <c r="B32" s="39" t="s">
        <v>229</v>
      </c>
      <c r="C32" s="39"/>
      <c r="D32" s="39"/>
      <c r="E32" s="39"/>
      <c r="F32" s="39"/>
      <c r="G32" s="39"/>
      <c r="H32" s="41">
        <v>-7915</v>
      </c>
      <c r="I32" s="46"/>
      <c r="J32" s="41">
        <v>-21782</v>
      </c>
      <c r="L32" s="35"/>
    </row>
    <row r="33" spans="1:13" ht="18" x14ac:dyDescent="0.35">
      <c r="A33" s="39" t="s">
        <v>231</v>
      </c>
      <c r="B33" s="39"/>
      <c r="C33" s="39"/>
      <c r="D33" s="39"/>
      <c r="E33" s="39"/>
      <c r="F33" s="39"/>
      <c r="G33" s="39"/>
      <c r="H33" s="45">
        <f>SUM(H27:H32)</f>
        <v>-3080</v>
      </c>
      <c r="I33" s="48"/>
      <c r="J33" s="45">
        <f>SUM(J27:J32)</f>
        <v>114634</v>
      </c>
    </row>
    <row r="34" spans="1:13" ht="19.8" x14ac:dyDescent="0.5">
      <c r="A34" s="39" t="s">
        <v>232</v>
      </c>
      <c r="B34" s="39"/>
      <c r="C34" s="39"/>
      <c r="D34" s="39"/>
      <c r="E34" s="39"/>
      <c r="F34" s="39"/>
      <c r="G34" s="39"/>
      <c r="H34" s="217">
        <f>SUM(H21+H25+H33)</f>
        <v>92577</v>
      </c>
      <c r="I34" s="48"/>
      <c r="J34" s="217">
        <f>SUM(J21+J25+J33)</f>
        <v>41721</v>
      </c>
      <c r="M34" s="61"/>
    </row>
    <row r="35" spans="1:13" ht="18" x14ac:dyDescent="0.35">
      <c r="A35" s="39"/>
      <c r="B35" s="39"/>
      <c r="C35" s="39"/>
      <c r="D35" s="39"/>
      <c r="E35" s="39"/>
      <c r="F35" s="39"/>
      <c r="G35" s="39"/>
      <c r="H35" s="41"/>
      <c r="I35" s="48"/>
      <c r="J35" s="41"/>
    </row>
    <row r="36" spans="1:13" ht="18" x14ac:dyDescent="0.35">
      <c r="A36" s="39" t="s">
        <v>308</v>
      </c>
      <c r="B36" s="39"/>
      <c r="C36" s="39"/>
      <c r="D36" s="39"/>
      <c r="E36" s="39"/>
      <c r="F36" s="39"/>
      <c r="G36" s="39"/>
      <c r="H36" s="41">
        <v>129363</v>
      </c>
      <c r="I36" s="48"/>
      <c r="J36" s="41">
        <v>87642</v>
      </c>
    </row>
    <row r="37" spans="1:13" ht="18" x14ac:dyDescent="0.35">
      <c r="A37" s="39"/>
      <c r="B37" s="39"/>
      <c r="C37" s="39"/>
      <c r="D37" s="39"/>
      <c r="E37" s="39"/>
      <c r="F37" s="39"/>
      <c r="G37" s="39"/>
      <c r="H37" s="41"/>
      <c r="I37" s="48"/>
      <c r="J37" s="41"/>
    </row>
    <row r="38" spans="1:13" ht="18.600000000000001" thickBot="1" x14ac:dyDescent="0.4">
      <c r="A38" s="39" t="s">
        <v>320</v>
      </c>
      <c r="B38" s="39"/>
      <c r="C38" s="39"/>
      <c r="D38" s="39"/>
      <c r="E38" s="39"/>
      <c r="F38" s="39"/>
      <c r="G38" s="39"/>
      <c r="H38" s="49">
        <f>SUM(H34:H37)</f>
        <v>221940</v>
      </c>
      <c r="I38" s="48"/>
      <c r="J38" s="49">
        <f>SUM(J34:J37)</f>
        <v>129363</v>
      </c>
    </row>
    <row r="39" spans="1:13" ht="18.600000000000001" thickTop="1" x14ac:dyDescent="0.35">
      <c r="A39" s="39"/>
      <c r="B39" s="39"/>
      <c r="C39" s="39"/>
      <c r="D39" s="39"/>
      <c r="E39" s="39"/>
      <c r="F39" s="39"/>
      <c r="G39" s="39"/>
      <c r="H39" s="50"/>
      <c r="I39" s="51"/>
      <c r="J39" s="50"/>
    </row>
    <row r="40" spans="1:13" ht="18" x14ac:dyDescent="0.35">
      <c r="A40" s="39"/>
      <c r="B40" s="39"/>
      <c r="C40" s="39"/>
      <c r="D40" s="39"/>
      <c r="E40" s="39"/>
      <c r="F40" s="39"/>
      <c r="G40" s="39"/>
      <c r="H40" s="52"/>
      <c r="I40" s="52"/>
      <c r="J40" s="50"/>
    </row>
    <row r="41" spans="1:13" x14ac:dyDescent="0.25">
      <c r="A41" s="38"/>
      <c r="B41" s="38"/>
      <c r="C41" s="38"/>
      <c r="D41" s="38"/>
      <c r="E41" s="38"/>
      <c r="F41" s="38"/>
      <c r="G41" s="38"/>
      <c r="H41" s="53"/>
      <c r="I41" s="53"/>
      <c r="J41" s="38"/>
    </row>
    <row r="42" spans="1:13" ht="15.6" x14ac:dyDescent="0.3">
      <c r="A42" s="54" t="s">
        <v>299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3" ht="15.6" x14ac:dyDescent="0.3">
      <c r="A43" s="54" t="s">
        <v>201</v>
      </c>
      <c r="B43" s="38"/>
      <c r="C43" s="38"/>
      <c r="D43" s="38"/>
      <c r="E43" s="38"/>
      <c r="F43" s="38"/>
      <c r="G43" s="38"/>
      <c r="H43" s="38"/>
      <c r="I43" s="38"/>
      <c r="J43" s="38"/>
    </row>
  </sheetData>
  <phoneticPr fontId="2" type="noConversion"/>
  <printOptions horizontalCentered="1"/>
  <pageMargins left="0.75" right="0.25" top="1" bottom="0.5" header="0.5" footer="0.5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view="pageBreakPreview" zoomScale="60" zoomScaleNormal="70" workbookViewId="0">
      <selection activeCell="I11" sqref="I11"/>
    </sheetView>
  </sheetViews>
  <sheetFormatPr defaultColWidth="9.109375" defaultRowHeight="16.2" x14ac:dyDescent="0.4"/>
  <cols>
    <col min="1" max="1" width="9.109375" style="143"/>
    <col min="2" max="2" width="10.88671875" style="143" customWidth="1"/>
    <col min="3" max="3" width="33" style="143" customWidth="1"/>
    <col min="4" max="4" width="19.88671875" style="143" customWidth="1"/>
    <col min="5" max="5" width="16" style="143" bestFit="1" customWidth="1"/>
    <col min="6" max="6" width="14.109375" style="143" bestFit="1" customWidth="1"/>
    <col min="7" max="14" width="9.109375" style="143"/>
    <col min="15" max="15" width="30.5546875" style="143" customWidth="1"/>
    <col min="16" max="16384" width="9.109375" style="143"/>
  </cols>
  <sheetData>
    <row r="1" spans="1:2" s="137" customFormat="1" ht="27.6" x14ac:dyDescent="0.65">
      <c r="A1" s="136" t="s">
        <v>210</v>
      </c>
    </row>
    <row r="2" spans="1:2" s="137" customFormat="1" ht="27.6" x14ac:dyDescent="0.65">
      <c r="A2" s="138" t="s">
        <v>3</v>
      </c>
    </row>
    <row r="3" spans="1:2" s="137" customFormat="1" ht="27.6" x14ac:dyDescent="0.65">
      <c r="A3" s="138" t="s">
        <v>331</v>
      </c>
      <c r="B3" s="138"/>
    </row>
    <row r="4" spans="1:2" s="137" customFormat="1" ht="27.6" x14ac:dyDescent="0.65">
      <c r="A4" s="138"/>
    </row>
    <row r="5" spans="1:2" s="137" customFormat="1" ht="27.6" x14ac:dyDescent="0.65">
      <c r="A5" s="138" t="s">
        <v>32</v>
      </c>
    </row>
    <row r="7" spans="1:2" s="137" customFormat="1" ht="27.6" x14ac:dyDescent="0.65">
      <c r="A7" s="139" t="s">
        <v>169</v>
      </c>
      <c r="B7" s="140" t="s">
        <v>33</v>
      </c>
    </row>
    <row r="8" spans="1:2" s="154" customFormat="1" ht="17.399999999999999" x14ac:dyDescent="0.3">
      <c r="A8" s="296"/>
      <c r="B8" s="297" t="s">
        <v>213</v>
      </c>
    </row>
    <row r="9" spans="1:2" s="154" customFormat="1" ht="17.399999999999999" x14ac:dyDescent="0.3">
      <c r="A9" s="296"/>
      <c r="B9" s="297" t="s">
        <v>142</v>
      </c>
    </row>
    <row r="10" spans="1:2" s="154" customFormat="1" ht="17.399999999999999" x14ac:dyDescent="0.3">
      <c r="A10" s="296"/>
      <c r="B10" s="297"/>
    </row>
    <row r="11" spans="1:2" s="154" customFormat="1" ht="17.399999999999999" x14ac:dyDescent="0.3">
      <c r="A11" s="296"/>
      <c r="B11" s="297" t="s">
        <v>143</v>
      </c>
    </row>
    <row r="12" spans="1:2" s="154" customFormat="1" ht="17.399999999999999" x14ac:dyDescent="0.3">
      <c r="A12" s="296"/>
      <c r="B12" s="297" t="s">
        <v>253</v>
      </c>
    </row>
    <row r="13" spans="1:2" s="154" customFormat="1" ht="17.399999999999999" x14ac:dyDescent="0.3">
      <c r="A13" s="296"/>
      <c r="B13" s="297" t="s">
        <v>254</v>
      </c>
    </row>
    <row r="14" spans="1:2" s="154" customFormat="1" ht="17.399999999999999" x14ac:dyDescent="0.3">
      <c r="A14" s="296"/>
      <c r="B14" s="297"/>
    </row>
    <row r="15" spans="1:2" s="154" customFormat="1" ht="17.399999999999999" x14ac:dyDescent="0.3">
      <c r="A15" s="296"/>
      <c r="B15" s="297" t="s">
        <v>255</v>
      </c>
    </row>
    <row r="16" spans="1:2" s="154" customFormat="1" ht="17.399999999999999" x14ac:dyDescent="0.3">
      <c r="A16" s="296"/>
      <c r="B16" s="297" t="s">
        <v>256</v>
      </c>
    </row>
    <row r="17" spans="1:2" s="154" customFormat="1" ht="17.399999999999999" x14ac:dyDescent="0.3">
      <c r="A17" s="296"/>
      <c r="B17" s="297" t="s">
        <v>257</v>
      </c>
    </row>
    <row r="18" spans="1:2" s="154" customFormat="1" ht="17.399999999999999" x14ac:dyDescent="0.3">
      <c r="A18" s="296"/>
      <c r="B18" s="297" t="s">
        <v>258</v>
      </c>
    </row>
    <row r="19" spans="1:2" s="154" customFormat="1" ht="17.399999999999999" x14ac:dyDescent="0.3">
      <c r="A19" s="296"/>
      <c r="B19" s="297" t="s">
        <v>259</v>
      </c>
    </row>
    <row r="20" spans="1:2" s="154" customFormat="1" ht="17.399999999999999" x14ac:dyDescent="0.3">
      <c r="A20" s="296"/>
      <c r="B20" s="297" t="s">
        <v>260</v>
      </c>
    </row>
    <row r="21" spans="1:2" s="154" customFormat="1" ht="17.399999999999999" x14ac:dyDescent="0.3">
      <c r="A21" s="296"/>
      <c r="B21" s="297" t="s">
        <v>261</v>
      </c>
    </row>
    <row r="22" spans="1:2" s="154" customFormat="1" ht="17.399999999999999" x14ac:dyDescent="0.3">
      <c r="A22" s="296"/>
      <c r="B22" s="297" t="s">
        <v>262</v>
      </c>
    </row>
    <row r="23" spans="1:2" s="154" customFormat="1" ht="17.399999999999999" x14ac:dyDescent="0.3">
      <c r="A23" s="296"/>
      <c r="B23" s="297" t="s">
        <v>263</v>
      </c>
    </row>
    <row r="24" spans="1:2" s="154" customFormat="1" ht="17.399999999999999" x14ac:dyDescent="0.3">
      <c r="A24" s="296"/>
      <c r="B24" s="297" t="s">
        <v>264</v>
      </c>
    </row>
    <row r="25" spans="1:2" s="154" customFormat="1" ht="17.399999999999999" x14ac:dyDescent="0.3">
      <c r="A25" s="296"/>
      <c r="B25" s="297" t="s">
        <v>265</v>
      </c>
    </row>
    <row r="26" spans="1:2" s="154" customFormat="1" ht="17.399999999999999" x14ac:dyDescent="0.3">
      <c r="A26" s="296"/>
      <c r="B26" s="297" t="s">
        <v>266</v>
      </c>
    </row>
    <row r="27" spans="1:2" s="154" customFormat="1" ht="17.399999999999999" x14ac:dyDescent="0.3">
      <c r="A27" s="296"/>
      <c r="B27" s="297" t="s">
        <v>267</v>
      </c>
    </row>
    <row r="28" spans="1:2" s="154" customFormat="1" ht="17.399999999999999" x14ac:dyDescent="0.3">
      <c r="A28" s="296"/>
      <c r="B28" s="297" t="s">
        <v>268</v>
      </c>
    </row>
    <row r="29" spans="1:2" s="154" customFormat="1" ht="17.399999999999999" x14ac:dyDescent="0.3">
      <c r="A29" s="296"/>
      <c r="B29" s="297" t="s">
        <v>269</v>
      </c>
    </row>
    <row r="30" spans="1:2" s="154" customFormat="1" ht="17.399999999999999" x14ac:dyDescent="0.3">
      <c r="A30" s="296"/>
      <c r="B30" s="297" t="s">
        <v>270</v>
      </c>
    </row>
    <row r="31" spans="1:2" s="154" customFormat="1" ht="17.399999999999999" x14ac:dyDescent="0.3">
      <c r="A31" s="296"/>
      <c r="B31" s="297" t="s">
        <v>271</v>
      </c>
    </row>
    <row r="32" spans="1:2" s="154" customFormat="1" ht="17.399999999999999" x14ac:dyDescent="0.3">
      <c r="A32" s="296"/>
      <c r="B32" s="297" t="s">
        <v>272</v>
      </c>
    </row>
    <row r="33" spans="1:2" ht="19.8" x14ac:dyDescent="0.45">
      <c r="A33" s="141"/>
    </row>
    <row r="34" spans="1:2" ht="19.8" x14ac:dyDescent="0.45">
      <c r="A34" s="141"/>
      <c r="B34" s="144" t="s">
        <v>237</v>
      </c>
    </row>
    <row r="35" spans="1:2" ht="19.8" x14ac:dyDescent="0.45">
      <c r="A35" s="141"/>
      <c r="B35" s="142"/>
    </row>
    <row r="36" spans="1:2" s="154" customFormat="1" ht="17.399999999999999" x14ac:dyDescent="0.3">
      <c r="A36" s="296"/>
      <c r="B36" s="297" t="s">
        <v>238</v>
      </c>
    </row>
    <row r="37" spans="1:2" s="154" customFormat="1" ht="17.399999999999999" x14ac:dyDescent="0.3">
      <c r="A37" s="296"/>
      <c r="B37" s="297" t="s">
        <v>239</v>
      </c>
    </row>
    <row r="38" spans="1:2" s="154" customFormat="1" ht="17.399999999999999" x14ac:dyDescent="0.3">
      <c r="A38" s="296"/>
      <c r="B38" s="297" t="s">
        <v>240</v>
      </c>
    </row>
    <row r="39" spans="1:2" s="154" customFormat="1" ht="17.399999999999999" x14ac:dyDescent="0.3">
      <c r="A39" s="296"/>
      <c r="B39" s="297" t="s">
        <v>273</v>
      </c>
    </row>
    <row r="40" spans="1:2" s="154" customFormat="1" ht="17.399999999999999" x14ac:dyDescent="0.3">
      <c r="A40" s="296"/>
      <c r="B40" s="297" t="s">
        <v>241</v>
      </c>
    </row>
    <row r="41" spans="1:2" s="154" customFormat="1" ht="17.399999999999999" x14ac:dyDescent="0.3">
      <c r="A41" s="296"/>
      <c r="B41" s="297" t="s">
        <v>242</v>
      </c>
    </row>
    <row r="42" spans="1:2" s="154" customFormat="1" ht="17.399999999999999" x14ac:dyDescent="0.3">
      <c r="A42" s="296"/>
      <c r="B42" s="297"/>
    </row>
    <row r="43" spans="1:2" s="154" customFormat="1" ht="17.399999999999999" x14ac:dyDescent="0.3">
      <c r="A43" s="296"/>
      <c r="B43" s="299" t="s">
        <v>243</v>
      </c>
    </row>
    <row r="44" spans="1:2" s="154" customFormat="1" ht="17.399999999999999" x14ac:dyDescent="0.3">
      <c r="A44" s="296"/>
      <c r="B44" s="299" t="s">
        <v>248</v>
      </c>
    </row>
    <row r="45" spans="1:2" s="154" customFormat="1" ht="17.399999999999999" x14ac:dyDescent="0.3">
      <c r="A45" s="296"/>
      <c r="B45" s="299" t="s">
        <v>313</v>
      </c>
    </row>
    <row r="46" spans="1:2" s="154" customFormat="1" ht="17.399999999999999" x14ac:dyDescent="0.3">
      <c r="A46" s="296"/>
      <c r="B46" s="299"/>
    </row>
    <row r="47" spans="1:2" s="154" customFormat="1" ht="17.399999999999999" x14ac:dyDescent="0.3">
      <c r="A47" s="296"/>
      <c r="B47" s="299" t="s">
        <v>314</v>
      </c>
    </row>
    <row r="48" spans="1:2" s="154" customFormat="1" ht="17.399999999999999" x14ac:dyDescent="0.3">
      <c r="A48" s="296"/>
      <c r="B48" s="299" t="s">
        <v>315</v>
      </c>
    </row>
    <row r="49" spans="1:2" s="154" customFormat="1" ht="17.399999999999999" x14ac:dyDescent="0.3">
      <c r="A49" s="296"/>
      <c r="B49" s="299" t="s">
        <v>316</v>
      </c>
    </row>
    <row r="50" spans="1:2" s="154" customFormat="1" ht="17.399999999999999" x14ac:dyDescent="0.3">
      <c r="A50" s="296"/>
      <c r="B50" s="299"/>
    </row>
    <row r="51" spans="1:2" s="154" customFormat="1" ht="17.399999999999999" x14ac:dyDescent="0.3">
      <c r="A51" s="296"/>
      <c r="B51" s="299" t="s">
        <v>244</v>
      </c>
    </row>
    <row r="52" spans="1:2" s="154" customFormat="1" ht="17.399999999999999" x14ac:dyDescent="0.3">
      <c r="A52" s="296"/>
      <c r="B52" s="299" t="s">
        <v>317</v>
      </c>
    </row>
    <row r="53" spans="1:2" s="154" customFormat="1" ht="17.399999999999999" x14ac:dyDescent="0.3">
      <c r="A53" s="296"/>
      <c r="B53" s="299" t="s">
        <v>245</v>
      </c>
    </row>
    <row r="54" spans="1:2" s="154" customFormat="1" ht="17.399999999999999" x14ac:dyDescent="0.3">
      <c r="A54" s="296"/>
      <c r="B54" s="299" t="s">
        <v>246</v>
      </c>
    </row>
    <row r="55" spans="1:2" s="154" customFormat="1" ht="17.399999999999999" x14ac:dyDescent="0.3">
      <c r="A55" s="296"/>
      <c r="B55" s="299" t="s">
        <v>247</v>
      </c>
    </row>
    <row r="56" spans="1:2" s="145" customFormat="1" ht="19.8" x14ac:dyDescent="0.45">
      <c r="A56" s="141"/>
      <c r="B56" s="142"/>
    </row>
    <row r="58" spans="1:2" s="137" customFormat="1" ht="27.6" x14ac:dyDescent="0.65">
      <c r="A58" s="146" t="s">
        <v>170</v>
      </c>
      <c r="B58" s="138" t="s">
        <v>34</v>
      </c>
    </row>
    <row r="59" spans="1:2" s="154" customFormat="1" ht="17.399999999999999" x14ac:dyDescent="0.3">
      <c r="B59" s="154" t="s">
        <v>35</v>
      </c>
    </row>
    <row r="60" spans="1:2" s="154" customFormat="1" ht="17.399999999999999" x14ac:dyDescent="0.3"/>
    <row r="61" spans="1:2" s="154" customFormat="1" ht="17.399999999999999" x14ac:dyDescent="0.3">
      <c r="B61" s="154" t="s">
        <v>36</v>
      </c>
    </row>
    <row r="62" spans="1:2" s="154" customFormat="1" ht="17.399999999999999" x14ac:dyDescent="0.3">
      <c r="B62" s="154" t="s">
        <v>37</v>
      </c>
    </row>
    <row r="63" spans="1:2" s="154" customFormat="1" ht="17.399999999999999" x14ac:dyDescent="0.3"/>
    <row r="64" spans="1:2" s="154" customFormat="1" ht="17.399999999999999" x14ac:dyDescent="0.3">
      <c r="B64" s="154" t="s">
        <v>38</v>
      </c>
    </row>
    <row r="65" spans="1:4" s="154" customFormat="1" ht="17.399999999999999" x14ac:dyDescent="0.3">
      <c r="B65" s="154" t="s">
        <v>39</v>
      </c>
    </row>
    <row r="66" spans="1:4" s="154" customFormat="1" ht="17.399999999999999" x14ac:dyDescent="0.3">
      <c r="B66" s="154" t="s">
        <v>40</v>
      </c>
    </row>
    <row r="67" spans="1:4" s="154" customFormat="1" ht="17.399999999999999" x14ac:dyDescent="0.3"/>
    <row r="68" spans="1:4" s="154" customFormat="1" ht="17.399999999999999" x14ac:dyDescent="0.3">
      <c r="B68" s="154" t="s">
        <v>171</v>
      </c>
    </row>
    <row r="69" spans="1:4" s="154" customFormat="1" ht="17.399999999999999" x14ac:dyDescent="0.3"/>
    <row r="70" spans="1:4" s="154" customFormat="1" ht="17.399999999999999" x14ac:dyDescent="0.3">
      <c r="B70" s="154" t="s">
        <v>274</v>
      </c>
    </row>
    <row r="71" spans="1:4" s="154" customFormat="1" ht="17.399999999999999" x14ac:dyDescent="0.3"/>
    <row r="72" spans="1:4" s="154" customFormat="1" ht="17.399999999999999" x14ac:dyDescent="0.3">
      <c r="B72" s="300" t="s">
        <v>172</v>
      </c>
      <c r="C72" s="300" t="s">
        <v>173</v>
      </c>
      <c r="D72" s="301">
        <v>0.21</v>
      </c>
    </row>
    <row r="73" spans="1:4" s="154" customFormat="1" ht="17.399999999999999" x14ac:dyDescent="0.3">
      <c r="B73" s="300" t="s">
        <v>174</v>
      </c>
      <c r="C73" s="300" t="s">
        <v>175</v>
      </c>
      <c r="D73" s="301">
        <v>0.27</v>
      </c>
    </row>
    <row r="74" spans="1:4" s="154" customFormat="1" ht="17.399999999999999" x14ac:dyDescent="0.3">
      <c r="B74" s="300" t="s">
        <v>176</v>
      </c>
      <c r="C74" s="300" t="s">
        <v>177</v>
      </c>
      <c r="D74" s="301">
        <v>0.28000000000000003</v>
      </c>
    </row>
    <row r="75" spans="1:4" s="154" customFormat="1" ht="17.399999999999999" x14ac:dyDescent="0.3">
      <c r="B75" s="300" t="s">
        <v>178</v>
      </c>
      <c r="C75" s="300" t="s">
        <v>179</v>
      </c>
      <c r="D75" s="301">
        <v>0.24</v>
      </c>
    </row>
    <row r="76" spans="1:4" s="154" customFormat="1" ht="18" thickBot="1" x14ac:dyDescent="0.35">
      <c r="B76" s="300"/>
      <c r="C76" s="300"/>
      <c r="D76" s="302">
        <f>SUM(D72:D75)</f>
        <v>1</v>
      </c>
    </row>
    <row r="77" spans="1:4" s="154" customFormat="1" ht="18" thickTop="1" x14ac:dyDescent="0.3">
      <c r="B77" s="300"/>
      <c r="C77" s="300"/>
      <c r="D77" s="303"/>
    </row>
    <row r="78" spans="1:4" ht="16.8" x14ac:dyDescent="0.45">
      <c r="B78" s="215"/>
      <c r="C78" s="215"/>
      <c r="D78" s="215"/>
    </row>
    <row r="79" spans="1:4" s="137" customFormat="1" ht="27.6" x14ac:dyDescent="0.65">
      <c r="A79" s="147" t="s">
        <v>180</v>
      </c>
      <c r="B79" s="138" t="s">
        <v>41</v>
      </c>
    </row>
    <row r="80" spans="1:4" s="154" customFormat="1" ht="17.399999999999999" x14ac:dyDescent="0.3">
      <c r="B80" s="154" t="s">
        <v>221</v>
      </c>
    </row>
    <row r="82" spans="1:4" s="137" customFormat="1" ht="27.6" x14ac:dyDescent="0.65">
      <c r="A82" s="147" t="s">
        <v>181</v>
      </c>
      <c r="B82" s="138" t="s">
        <v>168</v>
      </c>
    </row>
    <row r="83" spans="1:4" s="154" customFormat="1" ht="17.399999999999999" x14ac:dyDescent="0.3">
      <c r="B83" s="154" t="s">
        <v>42</v>
      </c>
    </row>
    <row r="85" spans="1:4" s="137" customFormat="1" ht="27.6" x14ac:dyDescent="0.65">
      <c r="A85" s="147" t="s">
        <v>182</v>
      </c>
      <c r="B85" s="138" t="s">
        <v>43</v>
      </c>
    </row>
    <row r="86" spans="1:4" s="154" customFormat="1" ht="17.399999999999999" x14ac:dyDescent="0.3">
      <c r="B86" s="154" t="s">
        <v>350</v>
      </c>
    </row>
    <row r="87" spans="1:4" s="154" customFormat="1" ht="17.399999999999999" x14ac:dyDescent="0.3"/>
    <row r="88" spans="1:4" s="154" customFormat="1" ht="17.399999999999999" x14ac:dyDescent="0.3">
      <c r="B88" s="154" t="s">
        <v>323</v>
      </c>
    </row>
    <row r="89" spans="1:4" s="154" customFormat="1" ht="17.399999999999999" x14ac:dyDescent="0.3">
      <c r="B89" s="154" t="s">
        <v>379</v>
      </c>
    </row>
    <row r="90" spans="1:4" s="154" customFormat="1" ht="17.399999999999999" x14ac:dyDescent="0.3">
      <c r="B90" s="154" t="s">
        <v>380</v>
      </c>
    </row>
    <row r="91" spans="1:4" s="154" customFormat="1" ht="17.399999999999999" x14ac:dyDescent="0.3"/>
    <row r="92" spans="1:4" s="154" customFormat="1" ht="17.399999999999999" x14ac:dyDescent="0.3"/>
    <row r="94" spans="1:4" s="137" customFormat="1" ht="27.6" x14ac:dyDescent="0.65">
      <c r="A94" s="147" t="s">
        <v>183</v>
      </c>
      <c r="B94" s="138" t="s">
        <v>184</v>
      </c>
    </row>
    <row r="95" spans="1:4" x14ac:dyDescent="0.4">
      <c r="D95" s="148"/>
    </row>
    <row r="96" spans="1:4" s="154" customFormat="1" ht="17.399999999999999" x14ac:dyDescent="0.3">
      <c r="B96" s="154" t="s">
        <v>319</v>
      </c>
      <c r="D96" s="304"/>
    </row>
    <row r="97" spans="1:6" ht="19.8" x14ac:dyDescent="0.45">
      <c r="B97" s="145"/>
    </row>
    <row r="98" spans="1:6" ht="19.2" x14ac:dyDescent="0.65">
      <c r="D98" s="149"/>
    </row>
    <row r="99" spans="1:6" s="137" customFormat="1" ht="33" x14ac:dyDescent="1.1000000000000001">
      <c r="A99" s="147" t="s">
        <v>185</v>
      </c>
      <c r="B99" s="138" t="s">
        <v>45</v>
      </c>
      <c r="D99" s="150"/>
    </row>
    <row r="100" spans="1:6" s="298" customFormat="1" ht="21" x14ac:dyDescent="0.6">
      <c r="A100" s="305"/>
      <c r="B100" s="154" t="s">
        <v>349</v>
      </c>
      <c r="C100" s="154"/>
      <c r="D100" s="306"/>
    </row>
    <row r="101" spans="1:6" s="298" customFormat="1" ht="21" x14ac:dyDescent="0.6">
      <c r="B101" s="154"/>
      <c r="C101" s="154"/>
      <c r="D101" s="306"/>
    </row>
    <row r="102" spans="1:6" s="298" customFormat="1" ht="20.399999999999999" x14ac:dyDescent="0.35">
      <c r="A102" s="307"/>
      <c r="B102" s="308"/>
      <c r="C102" s="309"/>
      <c r="E102" s="310" t="s">
        <v>2</v>
      </c>
      <c r="F102" s="310" t="s">
        <v>2</v>
      </c>
    </row>
    <row r="103" spans="1:6" s="298" customFormat="1" ht="20.399999999999999" x14ac:dyDescent="0.35">
      <c r="A103" s="307"/>
      <c r="B103" s="309"/>
      <c r="C103" s="309"/>
      <c r="E103" s="310" t="s">
        <v>64</v>
      </c>
      <c r="F103" s="310" t="s">
        <v>318</v>
      </c>
    </row>
    <row r="104" spans="1:6" s="298" customFormat="1" ht="20.399999999999999" x14ac:dyDescent="0.35">
      <c r="A104" s="307"/>
      <c r="B104" s="309" t="s">
        <v>47</v>
      </c>
      <c r="C104" s="309"/>
      <c r="E104" s="311">
        <f>SUM('KLSE notes-31.3.2014'!C16)</f>
        <v>148497</v>
      </c>
      <c r="F104" s="311">
        <f>SUM('KLSE notes-31.3.2014'!C26)</f>
        <v>19611</v>
      </c>
    </row>
    <row r="105" spans="1:6" s="298" customFormat="1" ht="20.399999999999999" x14ac:dyDescent="0.35">
      <c r="A105" s="307"/>
      <c r="B105" s="309" t="s">
        <v>161</v>
      </c>
      <c r="C105" s="309"/>
      <c r="E105" s="311">
        <f>SUM('KLSE notes-31.3.2014'!C17)</f>
        <v>92205</v>
      </c>
      <c r="F105" s="311">
        <f>SUM('KLSE notes-31.3.2014'!C27)</f>
        <v>6391</v>
      </c>
    </row>
    <row r="106" spans="1:6" s="298" customFormat="1" ht="20.399999999999999" x14ac:dyDescent="0.35">
      <c r="A106" s="307"/>
      <c r="B106" s="309" t="s">
        <v>48</v>
      </c>
      <c r="C106" s="309"/>
      <c r="E106" s="311">
        <f>SUM('KLSE notes-31.3.2014'!C18)</f>
        <v>366172</v>
      </c>
      <c r="F106" s="311">
        <f>SUM('KLSE notes-31.3.2014'!C28)</f>
        <v>21484</v>
      </c>
    </row>
    <row r="107" spans="1:6" s="298" customFormat="1" ht="21" thickBot="1" x14ac:dyDescent="0.4">
      <c r="A107" s="307"/>
      <c r="B107" s="309" t="s">
        <v>49</v>
      </c>
      <c r="C107" s="309"/>
      <c r="E107" s="312">
        <f>SUM(E104:E106)</f>
        <v>606874</v>
      </c>
      <c r="F107" s="312">
        <f>SUM(F104:F106)</f>
        <v>47486</v>
      </c>
    </row>
    <row r="108" spans="1:6" ht="20.399999999999999" thickTop="1" x14ac:dyDescent="0.45">
      <c r="A108" s="151"/>
      <c r="B108" s="152"/>
      <c r="C108" s="152"/>
      <c r="D108" s="152"/>
    </row>
    <row r="109" spans="1:6" s="137" customFormat="1" ht="27.6" x14ac:dyDescent="0.65">
      <c r="A109" s="147" t="s">
        <v>186</v>
      </c>
      <c r="B109" s="153" t="s">
        <v>25</v>
      </c>
    </row>
    <row r="110" spans="1:6" s="154" customFormat="1" ht="17.399999999999999" x14ac:dyDescent="0.3">
      <c r="B110" s="309" t="s">
        <v>50</v>
      </c>
    </row>
    <row r="112" spans="1:6" s="137" customFormat="1" ht="27.6" x14ac:dyDescent="0.65">
      <c r="A112" s="147" t="s">
        <v>187</v>
      </c>
      <c r="B112" s="153" t="s">
        <v>51</v>
      </c>
    </row>
    <row r="113" spans="1:5" s="154" customFormat="1" ht="17.399999999999999" x14ac:dyDescent="0.3">
      <c r="B113" s="154" t="s">
        <v>52</v>
      </c>
    </row>
    <row r="115" spans="1:5" s="137" customFormat="1" ht="27.6" x14ac:dyDescent="0.65">
      <c r="A115" s="147" t="s">
        <v>188</v>
      </c>
      <c r="B115" s="153" t="s">
        <v>53</v>
      </c>
    </row>
    <row r="116" spans="1:5" s="154" customFormat="1" ht="17.399999999999999" x14ac:dyDescent="0.3">
      <c r="B116" s="297" t="s">
        <v>114</v>
      </c>
    </row>
    <row r="117" spans="1:5" ht="19.8" x14ac:dyDescent="0.45">
      <c r="B117" s="142"/>
    </row>
    <row r="118" spans="1:5" x14ac:dyDescent="0.4">
      <c r="B118" s="216"/>
    </row>
    <row r="120" spans="1:5" s="137" customFormat="1" ht="27.6" x14ac:dyDescent="0.65">
      <c r="A120" s="147" t="s">
        <v>189</v>
      </c>
      <c r="B120" s="136" t="s">
        <v>275</v>
      </c>
    </row>
    <row r="122" spans="1:5" s="154" customFormat="1" ht="17.399999999999999" x14ac:dyDescent="0.3">
      <c r="B122" s="297" t="s">
        <v>276</v>
      </c>
    </row>
    <row r="123" spans="1:5" s="154" customFormat="1" ht="17.399999999999999" x14ac:dyDescent="0.3">
      <c r="B123" s="154" t="s">
        <v>277</v>
      </c>
    </row>
    <row r="124" spans="1:5" s="154" customFormat="1" ht="17.399999999999999" x14ac:dyDescent="0.3">
      <c r="B124" s="154" t="s">
        <v>278</v>
      </c>
    </row>
    <row r="125" spans="1:5" s="154" customFormat="1" ht="17.399999999999999" x14ac:dyDescent="0.3">
      <c r="B125" s="154" t="s">
        <v>279</v>
      </c>
    </row>
    <row r="126" spans="1:5" s="154" customFormat="1" ht="17.399999999999999" x14ac:dyDescent="0.3">
      <c r="B126" s="154" t="s">
        <v>309</v>
      </c>
      <c r="D126" s="313"/>
    </row>
    <row r="127" spans="1:5" s="154" customFormat="1" ht="17.399999999999999" x14ac:dyDescent="0.3">
      <c r="B127" s="314"/>
      <c r="C127" s="314"/>
      <c r="D127" s="315"/>
      <c r="E127" s="314"/>
    </row>
    <row r="128" spans="1:5" s="154" customFormat="1" ht="26.4" x14ac:dyDescent="0.6">
      <c r="A128" s="305" t="s">
        <v>219</v>
      </c>
      <c r="B128" s="136" t="s">
        <v>195</v>
      </c>
    </row>
    <row r="129" spans="1:2" s="154" customFormat="1" ht="17.399999999999999" x14ac:dyDescent="0.3">
      <c r="A129" s="305"/>
      <c r="B129" s="316"/>
    </row>
    <row r="130" spans="1:2" s="154" customFormat="1" ht="17.399999999999999" x14ac:dyDescent="0.3">
      <c r="B130" s="154" t="s">
        <v>196</v>
      </c>
    </row>
    <row r="131" spans="1:2" s="154" customFormat="1" ht="17.399999999999999" x14ac:dyDescent="0.3"/>
    <row r="132" spans="1:2" s="154" customFormat="1" ht="17.399999999999999" x14ac:dyDescent="0.3"/>
    <row r="133" spans="1:2" s="154" customFormat="1" ht="17.399999999999999" x14ac:dyDescent="0.3"/>
  </sheetData>
  <printOptions horizontalCentered="1"/>
  <pageMargins left="0.7" right="0.7" top="1" bottom="1.25" header="0.3" footer="0.3"/>
  <pageSetup paperSize="9" scale="41" fitToHeight="2" orientation="portrait" r:id="rId1"/>
  <headerFooter alignWithMargins="0"/>
  <rowBreaks count="1" manualBreakCount="1">
    <brk id="9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view="pageBreakPreview" topLeftCell="A154" zoomScale="60" zoomScaleNormal="100" workbookViewId="0">
      <selection activeCell="G177" sqref="G177"/>
    </sheetView>
  </sheetViews>
  <sheetFormatPr defaultColWidth="9.109375" defaultRowHeight="13.2" x14ac:dyDescent="0.25"/>
  <cols>
    <col min="1" max="1" width="9.109375" style="1"/>
    <col min="2" max="2" width="40.33203125" style="1" customWidth="1"/>
    <col min="3" max="3" width="19.6640625" style="1" customWidth="1"/>
    <col min="4" max="4" width="19.5546875" style="1" customWidth="1"/>
    <col min="5" max="5" width="16" style="1" customWidth="1"/>
    <col min="6" max="6" width="22" style="1" customWidth="1"/>
    <col min="7" max="7" width="25.6640625" style="1" customWidth="1"/>
    <col min="8" max="8" width="14" style="1" customWidth="1"/>
    <col min="9" max="9" width="15" style="1" bestFit="1" customWidth="1"/>
    <col min="10" max="10" width="17.109375" style="1" customWidth="1"/>
    <col min="11" max="11" width="10.44140625" style="1" customWidth="1"/>
    <col min="12" max="12" width="10.33203125" style="1" customWidth="1"/>
    <col min="13" max="16384" width="9.109375" style="1"/>
  </cols>
  <sheetData>
    <row r="1" spans="1:8" ht="18.600000000000001" x14ac:dyDescent="0.4">
      <c r="A1" s="72" t="s">
        <v>31</v>
      </c>
      <c r="B1" s="73"/>
      <c r="C1" s="73"/>
      <c r="D1" s="73"/>
      <c r="E1" s="73"/>
      <c r="F1" s="73"/>
      <c r="G1" s="73"/>
      <c r="H1" s="73"/>
    </row>
    <row r="2" spans="1:8" ht="13.8" x14ac:dyDescent="0.25">
      <c r="A2" s="74" t="s">
        <v>3</v>
      </c>
      <c r="B2" s="73"/>
      <c r="C2" s="73"/>
      <c r="D2" s="73"/>
      <c r="E2" s="73"/>
      <c r="F2" s="73"/>
      <c r="G2" s="73"/>
      <c r="H2" s="73"/>
    </row>
    <row r="3" spans="1:8" ht="17.399999999999999" x14ac:dyDescent="0.3">
      <c r="A3" s="75" t="s">
        <v>331</v>
      </c>
      <c r="B3" s="73"/>
      <c r="C3" s="73"/>
      <c r="D3" s="73"/>
      <c r="E3" s="73"/>
      <c r="F3" s="73"/>
      <c r="G3" s="73"/>
      <c r="H3" s="73"/>
    </row>
    <row r="4" spans="1:8" ht="13.8" x14ac:dyDescent="0.25">
      <c r="A4" s="74"/>
      <c r="B4" s="73"/>
      <c r="C4" s="73"/>
      <c r="D4" s="73"/>
      <c r="E4" s="73"/>
      <c r="F4" s="73"/>
      <c r="G4" s="73"/>
      <c r="H4" s="73"/>
    </row>
    <row r="5" spans="1:8" ht="15.6" x14ac:dyDescent="0.3">
      <c r="A5" s="374" t="s">
        <v>54</v>
      </c>
      <c r="B5" s="73"/>
      <c r="C5" s="73"/>
      <c r="D5" s="73"/>
      <c r="E5" s="73"/>
      <c r="F5" s="73"/>
      <c r="G5" s="73"/>
      <c r="H5" s="73"/>
    </row>
    <row r="6" spans="1:8" x14ac:dyDescent="0.25">
      <c r="A6" s="73"/>
      <c r="B6" s="73"/>
      <c r="C6" s="73"/>
      <c r="D6" s="76"/>
      <c r="E6" s="76"/>
      <c r="F6" s="76"/>
      <c r="G6" s="73"/>
      <c r="H6" s="73"/>
    </row>
    <row r="7" spans="1:8" s="71" customFormat="1" ht="17.399999999999999" x14ac:dyDescent="0.3">
      <c r="A7" s="375" t="s">
        <v>55</v>
      </c>
      <c r="B7" s="72" t="s">
        <v>111</v>
      </c>
      <c r="C7" s="376"/>
      <c r="D7" s="376"/>
      <c r="E7" s="376"/>
      <c r="F7" s="376"/>
      <c r="G7" s="376"/>
      <c r="H7" s="376"/>
    </row>
    <row r="8" spans="1:8" ht="13.8" x14ac:dyDescent="0.25">
      <c r="A8" s="77"/>
      <c r="B8" s="78"/>
      <c r="C8" s="73"/>
      <c r="D8" s="73"/>
      <c r="E8" s="73"/>
      <c r="F8" s="73"/>
      <c r="G8" s="73"/>
      <c r="H8" s="73"/>
    </row>
    <row r="9" spans="1:8" s="16" customFormat="1" ht="15.6" x14ac:dyDescent="0.3">
      <c r="A9" s="257"/>
      <c r="B9" s="258"/>
      <c r="C9" s="322" t="s">
        <v>56</v>
      </c>
      <c r="D9" s="322" t="s">
        <v>57</v>
      </c>
      <c r="E9" s="322" t="s">
        <v>58</v>
      </c>
      <c r="F9" s="323" t="s">
        <v>59</v>
      </c>
      <c r="G9" s="323" t="s">
        <v>0</v>
      </c>
      <c r="H9" s="322" t="s">
        <v>58</v>
      </c>
    </row>
    <row r="10" spans="1:8" s="16" customFormat="1" ht="15.6" x14ac:dyDescent="0.3">
      <c r="A10" s="257"/>
      <c r="B10" s="259"/>
      <c r="C10" s="324" t="s">
        <v>60</v>
      </c>
      <c r="D10" s="324" t="s">
        <v>61</v>
      </c>
      <c r="E10" s="324" t="s">
        <v>62</v>
      </c>
      <c r="F10" s="325" t="s">
        <v>63</v>
      </c>
      <c r="G10" s="325" t="s">
        <v>367</v>
      </c>
      <c r="H10" s="324" t="s">
        <v>62</v>
      </c>
    </row>
    <row r="11" spans="1:8" s="16" customFormat="1" ht="15.6" x14ac:dyDescent="0.3">
      <c r="A11" s="257"/>
      <c r="B11" s="259"/>
      <c r="C11" s="326"/>
      <c r="D11" s="324" t="s">
        <v>60</v>
      </c>
      <c r="E11" s="324"/>
      <c r="F11" s="325"/>
      <c r="G11" s="325" t="s">
        <v>63</v>
      </c>
      <c r="H11" s="260"/>
    </row>
    <row r="12" spans="1:8" s="16" customFormat="1" ht="15.6" x14ac:dyDescent="0.3">
      <c r="A12" s="257"/>
      <c r="B12" s="258"/>
      <c r="C12" s="322" t="s">
        <v>329</v>
      </c>
      <c r="D12" s="322" t="s">
        <v>332</v>
      </c>
      <c r="E12" s="322"/>
      <c r="F12" s="322" t="s">
        <v>280</v>
      </c>
      <c r="G12" s="322" t="s">
        <v>222</v>
      </c>
      <c r="H12" s="260"/>
    </row>
    <row r="13" spans="1:8" s="16" customFormat="1" ht="15.6" x14ac:dyDescent="0.3">
      <c r="A13" s="257"/>
      <c r="B13" s="261"/>
      <c r="C13" s="327" t="s">
        <v>326</v>
      </c>
      <c r="D13" s="327" t="s">
        <v>281</v>
      </c>
      <c r="E13" s="327"/>
      <c r="F13" s="327" t="s">
        <v>326</v>
      </c>
      <c r="G13" s="327" t="s">
        <v>281</v>
      </c>
      <c r="H13" s="260"/>
    </row>
    <row r="14" spans="1:8" s="16" customFormat="1" ht="15.6" x14ac:dyDescent="0.3">
      <c r="A14" s="257"/>
      <c r="B14" s="262"/>
      <c r="C14" s="328" t="s">
        <v>64</v>
      </c>
      <c r="D14" s="328" t="s">
        <v>64</v>
      </c>
      <c r="E14" s="328"/>
      <c r="F14" s="329" t="s">
        <v>64</v>
      </c>
      <c r="G14" s="329" t="s">
        <v>64</v>
      </c>
      <c r="H14" s="260"/>
    </row>
    <row r="15" spans="1:8" s="16" customFormat="1" ht="16.5" customHeight="1" x14ac:dyDescent="0.3">
      <c r="A15" s="257"/>
      <c r="B15" s="263"/>
      <c r="C15" s="328" t="s">
        <v>2</v>
      </c>
      <c r="D15" s="328" t="s">
        <v>2</v>
      </c>
      <c r="E15" s="328"/>
      <c r="F15" s="329" t="s">
        <v>2</v>
      </c>
      <c r="G15" s="328" t="s">
        <v>2</v>
      </c>
      <c r="H15" s="260"/>
    </row>
    <row r="16" spans="1:8" s="16" customFormat="1" ht="15" x14ac:dyDescent="0.25">
      <c r="A16" s="257"/>
      <c r="B16" s="263" t="s">
        <v>65</v>
      </c>
      <c r="C16" s="330">
        <v>148497</v>
      </c>
      <c r="D16" s="330">
        <v>136436</v>
      </c>
      <c r="E16" s="331">
        <f>SUM(C16-D16)/D16</f>
        <v>8.840042217596529E-2</v>
      </c>
      <c r="F16" s="330">
        <v>618523</v>
      </c>
      <c r="G16" s="330">
        <v>546415</v>
      </c>
      <c r="H16" s="331">
        <f>SUM(F16-G16)/G16</f>
        <v>0.13196563051892793</v>
      </c>
    </row>
    <row r="17" spans="1:8" s="16" customFormat="1" ht="15" x14ac:dyDescent="0.25">
      <c r="A17" s="257"/>
      <c r="B17" s="263" t="s">
        <v>159</v>
      </c>
      <c r="C17" s="330">
        <v>92205</v>
      </c>
      <c r="D17" s="330">
        <v>72074</v>
      </c>
      <c r="E17" s="332">
        <f>SUM(C17-D17)/D17</f>
        <v>0.2793101534533951</v>
      </c>
      <c r="F17" s="330">
        <v>334740</v>
      </c>
      <c r="G17" s="330">
        <v>299991</v>
      </c>
      <c r="H17" s="332">
        <f>SUM(F17-G17)/G17</f>
        <v>0.11583347500425013</v>
      </c>
    </row>
    <row r="18" spans="1:8" s="16" customFormat="1" ht="16.8" x14ac:dyDescent="0.4">
      <c r="A18" s="257"/>
      <c r="B18" s="263" t="s">
        <v>66</v>
      </c>
      <c r="C18" s="333">
        <v>366172</v>
      </c>
      <c r="D18" s="333">
        <v>354956</v>
      </c>
      <c r="E18" s="332">
        <f>SUM(C18-D18)/D18</f>
        <v>3.1598282604041066E-2</v>
      </c>
      <c r="F18" s="330">
        <v>1503923</v>
      </c>
      <c r="G18" s="330">
        <v>1299901</v>
      </c>
      <c r="H18" s="332">
        <f>SUM(F18-G18)/G18</f>
        <v>0.15695195249484384</v>
      </c>
    </row>
    <row r="19" spans="1:8" s="16" customFormat="1" ht="17.399999999999999" thickBot="1" x14ac:dyDescent="0.45">
      <c r="A19" s="257"/>
      <c r="B19" s="263" t="s">
        <v>49</v>
      </c>
      <c r="C19" s="334">
        <f>SUM(C16:C18)</f>
        <v>606874</v>
      </c>
      <c r="D19" s="335">
        <f>SUM(D16:D18)</f>
        <v>563466</v>
      </c>
      <c r="E19" s="336">
        <f>SUM(C19-D19)/D19</f>
        <v>7.7037478747608551E-2</v>
      </c>
      <c r="F19" s="337">
        <f>SUM(F16:F18)</f>
        <v>2457186</v>
      </c>
      <c r="G19" s="338">
        <f>SUM(G16:G18)</f>
        <v>2146307</v>
      </c>
      <c r="H19" s="336">
        <f>SUM(F19-G19)/G19</f>
        <v>0.14484367800132972</v>
      </c>
    </row>
    <row r="20" spans="1:8" s="16" customFormat="1" ht="15.6" thickTop="1" x14ac:dyDescent="0.25">
      <c r="A20" s="257"/>
      <c r="B20" s="264"/>
      <c r="C20" s="265"/>
      <c r="D20" s="266"/>
      <c r="E20" s="266"/>
      <c r="F20" s="267"/>
      <c r="G20" s="266"/>
      <c r="H20" s="260"/>
    </row>
    <row r="21" spans="1:8" s="16" customFormat="1" ht="15.6" x14ac:dyDescent="0.3">
      <c r="A21" s="257"/>
      <c r="B21" s="263"/>
      <c r="C21" s="322" t="s">
        <v>329</v>
      </c>
      <c r="D21" s="322" t="s">
        <v>332</v>
      </c>
      <c r="E21" s="322"/>
      <c r="F21" s="339" t="s">
        <v>280</v>
      </c>
      <c r="G21" s="339" t="s">
        <v>222</v>
      </c>
      <c r="H21" s="260"/>
    </row>
    <row r="22" spans="1:8" s="16" customFormat="1" ht="15.6" x14ac:dyDescent="0.3">
      <c r="A22" s="257"/>
      <c r="B22" s="263"/>
      <c r="C22" s="327" t="s">
        <v>326</v>
      </c>
      <c r="D22" s="327" t="s">
        <v>281</v>
      </c>
      <c r="E22" s="327"/>
      <c r="F22" s="340" t="s">
        <v>326</v>
      </c>
      <c r="G22" s="340" t="s">
        <v>281</v>
      </c>
      <c r="H22" s="260"/>
    </row>
    <row r="23" spans="1:8" s="16" customFormat="1" ht="15.6" x14ac:dyDescent="0.3">
      <c r="A23" s="257"/>
      <c r="B23" s="263"/>
      <c r="C23" s="328" t="s">
        <v>46</v>
      </c>
      <c r="D23" s="328" t="s">
        <v>46</v>
      </c>
      <c r="E23" s="328"/>
      <c r="F23" s="341" t="s">
        <v>46</v>
      </c>
      <c r="G23" s="342" t="s">
        <v>46</v>
      </c>
      <c r="H23" s="260"/>
    </row>
    <row r="24" spans="1:8" s="16" customFormat="1" ht="15.6" x14ac:dyDescent="0.3">
      <c r="A24" s="257"/>
      <c r="B24" s="263"/>
      <c r="C24" s="328" t="s">
        <v>2</v>
      </c>
      <c r="D24" s="322" t="s">
        <v>2</v>
      </c>
      <c r="E24" s="322"/>
      <c r="F24" s="343" t="s">
        <v>2</v>
      </c>
      <c r="G24" s="339" t="s">
        <v>2</v>
      </c>
      <c r="H24" s="260"/>
    </row>
    <row r="25" spans="1:8" s="16" customFormat="1" ht="15.6" x14ac:dyDescent="0.3">
      <c r="A25" s="257"/>
      <c r="B25" s="263"/>
      <c r="C25" s="328"/>
      <c r="D25" s="328"/>
      <c r="E25" s="322"/>
      <c r="F25" s="344"/>
      <c r="G25" s="342"/>
      <c r="H25" s="260"/>
    </row>
    <row r="26" spans="1:8" s="16" customFormat="1" ht="15" x14ac:dyDescent="0.25">
      <c r="A26" s="257"/>
      <c r="B26" s="263" t="s">
        <v>65</v>
      </c>
      <c r="C26" s="330">
        <v>19611</v>
      </c>
      <c r="D26" s="330">
        <v>17456</v>
      </c>
      <c r="E26" s="345">
        <f>SUM(C26-D26)/D26</f>
        <v>0.12345325389550871</v>
      </c>
      <c r="F26" s="346">
        <v>108801</v>
      </c>
      <c r="G26" s="228">
        <v>85772</v>
      </c>
      <c r="H26" s="345">
        <f>SUM(F26-G26)/G26</f>
        <v>0.26849088280557759</v>
      </c>
    </row>
    <row r="27" spans="1:8" s="16" customFormat="1" ht="15" x14ac:dyDescent="0.25">
      <c r="A27" s="257"/>
      <c r="B27" s="263" t="s">
        <v>159</v>
      </c>
      <c r="C27" s="279">
        <v>6391</v>
      </c>
      <c r="D27" s="330">
        <v>3947</v>
      </c>
      <c r="E27" s="331">
        <f>SUM(C27-D27)/D27</f>
        <v>0.61920445908284771</v>
      </c>
      <c r="F27" s="279">
        <v>9146</v>
      </c>
      <c r="G27" s="228">
        <v>15175</v>
      </c>
      <c r="H27" s="331">
        <f>SUM(F27-G27)/G27</f>
        <v>-0.3972981878088962</v>
      </c>
    </row>
    <row r="28" spans="1:8" s="16" customFormat="1" ht="16.8" x14ac:dyDescent="0.4">
      <c r="A28" s="257"/>
      <c r="B28" s="263" t="s">
        <v>66</v>
      </c>
      <c r="C28" s="333">
        <v>21484</v>
      </c>
      <c r="D28" s="333">
        <v>20885</v>
      </c>
      <c r="E28" s="331">
        <f>SUM(C28-D28)/D28</f>
        <v>2.8680871438831697E-2</v>
      </c>
      <c r="F28" s="347">
        <v>85819</v>
      </c>
      <c r="G28" s="228">
        <v>71762</v>
      </c>
      <c r="H28" s="331">
        <f>SUM(F28-G28)/G28</f>
        <v>0.19588361528385498</v>
      </c>
    </row>
    <row r="29" spans="1:8" s="16" customFormat="1" ht="16.8" x14ac:dyDescent="0.4">
      <c r="A29" s="257"/>
      <c r="B29" s="263" t="s">
        <v>49</v>
      </c>
      <c r="C29" s="334">
        <f>SUM(C26:C28)</f>
        <v>47486</v>
      </c>
      <c r="D29" s="334">
        <f>SUM(D26:D28)</f>
        <v>42288</v>
      </c>
      <c r="E29" s="336">
        <f>SUM(C29-D29)/D29</f>
        <v>0.12291903140370791</v>
      </c>
      <c r="F29" s="348">
        <f>SUM(F26:F28)</f>
        <v>203766</v>
      </c>
      <c r="G29" s="349">
        <f>SUM(G26:G28)</f>
        <v>172709</v>
      </c>
      <c r="H29" s="336">
        <f>SUM(F29-G29)/G29</f>
        <v>0.17982270756011556</v>
      </c>
    </row>
    <row r="30" spans="1:8" s="16" customFormat="1" ht="16.8" x14ac:dyDescent="0.4">
      <c r="A30" s="257"/>
      <c r="B30" s="268"/>
      <c r="C30" s="350"/>
      <c r="D30" s="269"/>
      <c r="E30" s="269"/>
      <c r="F30" s="269"/>
      <c r="G30" s="270"/>
      <c r="H30" s="271"/>
    </row>
    <row r="31" spans="1:8" s="16" customFormat="1" ht="16.8" x14ac:dyDescent="0.4">
      <c r="B31" s="58"/>
      <c r="C31" s="351"/>
      <c r="D31" s="58"/>
      <c r="E31" s="58"/>
      <c r="F31" s="58"/>
      <c r="G31" s="272"/>
      <c r="H31" s="272"/>
    </row>
    <row r="32" spans="1:8" s="16" customFormat="1" ht="15" x14ac:dyDescent="0.25">
      <c r="A32" s="62" t="s">
        <v>67</v>
      </c>
      <c r="B32" s="16" t="s">
        <v>368</v>
      </c>
    </row>
    <row r="33" spans="1:2" s="16" customFormat="1" ht="15" x14ac:dyDescent="0.25">
      <c r="A33" s="62"/>
      <c r="B33" s="16" t="s">
        <v>369</v>
      </c>
    </row>
    <row r="34" spans="1:2" s="16" customFormat="1" ht="15" x14ac:dyDescent="0.25">
      <c r="A34" s="62"/>
      <c r="B34" s="63"/>
    </row>
    <row r="35" spans="1:2" s="16" customFormat="1" ht="15" x14ac:dyDescent="0.25">
      <c r="A35" s="62"/>
      <c r="B35" s="63" t="s">
        <v>378</v>
      </c>
    </row>
    <row r="36" spans="1:2" s="16" customFormat="1" ht="15" x14ac:dyDescent="0.25">
      <c r="A36" s="62"/>
      <c r="B36" s="63" t="s">
        <v>343</v>
      </c>
    </row>
    <row r="37" spans="1:2" s="16" customFormat="1" ht="15" x14ac:dyDescent="0.25">
      <c r="A37" s="62"/>
      <c r="B37" s="63"/>
    </row>
    <row r="38" spans="1:2" s="16" customFormat="1" ht="15" x14ac:dyDescent="0.25">
      <c r="A38" s="242" t="s">
        <v>68</v>
      </c>
      <c r="B38" s="243" t="s">
        <v>373</v>
      </c>
    </row>
    <row r="39" spans="1:2" s="16" customFormat="1" ht="15" x14ac:dyDescent="0.25">
      <c r="A39" s="242"/>
      <c r="B39" s="243" t="s">
        <v>374</v>
      </c>
    </row>
    <row r="40" spans="1:2" s="16" customFormat="1" ht="15" x14ac:dyDescent="0.25">
      <c r="A40" s="242"/>
      <c r="B40" s="243" t="s">
        <v>370</v>
      </c>
    </row>
    <row r="41" spans="1:2" s="16" customFormat="1" ht="15" x14ac:dyDescent="0.25">
      <c r="A41" s="242"/>
    </row>
    <row r="42" spans="1:2" s="16" customFormat="1" ht="15" x14ac:dyDescent="0.25">
      <c r="A42" s="62"/>
      <c r="B42" s="243" t="s">
        <v>342</v>
      </c>
    </row>
    <row r="43" spans="1:2" s="16" customFormat="1" ht="15" x14ac:dyDescent="0.25">
      <c r="A43" s="62"/>
      <c r="B43" s="16" t="s">
        <v>325</v>
      </c>
    </row>
    <row r="44" spans="1:2" s="16" customFormat="1" ht="15" x14ac:dyDescent="0.25">
      <c r="A44" s="242"/>
      <c r="B44" s="273"/>
    </row>
    <row r="45" spans="1:2" s="16" customFormat="1" ht="15" x14ac:dyDescent="0.25">
      <c r="A45" s="242" t="s">
        <v>69</v>
      </c>
      <c r="B45" s="243" t="s">
        <v>362</v>
      </c>
    </row>
    <row r="46" spans="1:2" s="16" customFormat="1" ht="15" x14ac:dyDescent="0.25">
      <c r="A46" s="242"/>
      <c r="B46" s="243" t="s">
        <v>363</v>
      </c>
    </row>
    <row r="47" spans="1:2" s="16" customFormat="1" ht="15" x14ac:dyDescent="0.25">
      <c r="A47" s="242"/>
      <c r="B47" s="243"/>
    </row>
    <row r="48" spans="1:2" s="16" customFormat="1" ht="15" x14ac:dyDescent="0.25">
      <c r="A48" s="242"/>
      <c r="B48" s="243" t="s">
        <v>364</v>
      </c>
    </row>
    <row r="49" spans="1:8" s="16" customFormat="1" ht="15" x14ac:dyDescent="0.25">
      <c r="A49" s="242"/>
      <c r="B49" s="243" t="s">
        <v>371</v>
      </c>
    </row>
    <row r="50" spans="1:8" s="16" customFormat="1" ht="15" x14ac:dyDescent="0.25">
      <c r="A50" s="242"/>
      <c r="B50" s="243"/>
    </row>
    <row r="51" spans="1:8" s="16" customFormat="1" ht="15.6" x14ac:dyDescent="0.3">
      <c r="A51" s="221" t="s">
        <v>70</v>
      </c>
      <c r="B51" s="225" t="s">
        <v>71</v>
      </c>
    </row>
    <row r="52" spans="1:8" s="16" customFormat="1" ht="31.2" x14ac:dyDescent="0.3">
      <c r="B52" s="274"/>
      <c r="C52" s="352" t="s">
        <v>72</v>
      </c>
      <c r="D52" s="353" t="s">
        <v>160</v>
      </c>
      <c r="E52" s="322" t="s">
        <v>58</v>
      </c>
      <c r="F52" s="352" t="s">
        <v>72</v>
      </c>
      <c r="G52" s="328" t="s">
        <v>73</v>
      </c>
      <c r="H52" s="354" t="s">
        <v>58</v>
      </c>
    </row>
    <row r="53" spans="1:8" s="16" customFormat="1" ht="15.6" x14ac:dyDescent="0.3">
      <c r="B53" s="275"/>
      <c r="C53" s="322" t="s">
        <v>329</v>
      </c>
      <c r="D53" s="322" t="s">
        <v>310</v>
      </c>
      <c r="E53" s="324" t="s">
        <v>62</v>
      </c>
      <c r="F53" s="339" t="s">
        <v>329</v>
      </c>
      <c r="G53" s="339" t="s">
        <v>310</v>
      </c>
      <c r="H53" s="355" t="s">
        <v>62</v>
      </c>
    </row>
    <row r="54" spans="1:8" s="16" customFormat="1" ht="15.6" x14ac:dyDescent="0.3">
      <c r="B54" s="275"/>
      <c r="C54" s="327" t="s">
        <v>326</v>
      </c>
      <c r="D54" s="327" t="s">
        <v>311</v>
      </c>
      <c r="E54" s="326"/>
      <c r="F54" s="340" t="s">
        <v>326</v>
      </c>
      <c r="G54" s="340" t="s">
        <v>311</v>
      </c>
      <c r="H54" s="355"/>
    </row>
    <row r="55" spans="1:8" s="16" customFormat="1" ht="15.6" x14ac:dyDescent="0.3">
      <c r="B55" s="276"/>
      <c r="C55" s="328" t="s">
        <v>64</v>
      </c>
      <c r="D55" s="356" t="s">
        <v>64</v>
      </c>
      <c r="E55" s="327"/>
      <c r="F55" s="342" t="s">
        <v>46</v>
      </c>
      <c r="G55" s="357" t="s">
        <v>46</v>
      </c>
      <c r="H55" s="358"/>
    </row>
    <row r="56" spans="1:8" s="16" customFormat="1" ht="15" x14ac:dyDescent="0.25">
      <c r="B56" s="277" t="s">
        <v>74</v>
      </c>
      <c r="C56" s="278"/>
      <c r="D56" s="277"/>
      <c r="E56" s="277"/>
      <c r="F56" s="279"/>
      <c r="G56" s="280"/>
      <c r="H56" s="277"/>
    </row>
    <row r="57" spans="1:8" s="16" customFormat="1" ht="15" x14ac:dyDescent="0.25">
      <c r="B57" s="275" t="s">
        <v>65</v>
      </c>
      <c r="C57" s="359">
        <f>SUM(C16)</f>
        <v>148497</v>
      </c>
      <c r="D57" s="359">
        <v>169885</v>
      </c>
      <c r="E57" s="360">
        <f>SUM(C57-D57)/D57</f>
        <v>-0.12589693027636342</v>
      </c>
      <c r="F57" s="279">
        <f>SUM(C26)</f>
        <v>19611</v>
      </c>
      <c r="G57" s="279">
        <v>34032</v>
      </c>
      <c r="H57" s="361">
        <f>SUM(F57-G57)/G57</f>
        <v>-0.42374823695345559</v>
      </c>
    </row>
    <row r="58" spans="1:8" s="16" customFormat="1" ht="15" x14ac:dyDescent="0.25">
      <c r="B58" s="275" t="s">
        <v>159</v>
      </c>
      <c r="C58" s="359">
        <f>SUM(C17)</f>
        <v>92205</v>
      </c>
      <c r="D58" s="359">
        <v>86542</v>
      </c>
      <c r="E58" s="360">
        <f>SUM(C58-D58)/D58</f>
        <v>6.5436435487971165E-2</v>
      </c>
      <c r="F58" s="279">
        <f>SUM(C27)</f>
        <v>6391</v>
      </c>
      <c r="G58" s="279">
        <v>3819</v>
      </c>
      <c r="H58" s="361">
        <f>SUM(F58-G58)/G58</f>
        <v>0.67347473160513227</v>
      </c>
    </row>
    <row r="59" spans="1:8" s="16" customFormat="1" ht="16.8" x14ac:dyDescent="0.4">
      <c r="B59" s="275" t="s">
        <v>66</v>
      </c>
      <c r="C59" s="362">
        <f>SUM(C18)</f>
        <v>366172</v>
      </c>
      <c r="D59" s="362">
        <v>409201</v>
      </c>
      <c r="E59" s="360">
        <f>SUM(C59-D59)/D59</f>
        <v>-0.1051537019704253</v>
      </c>
      <c r="F59" s="363">
        <f>SUM(C28)</f>
        <v>21484</v>
      </c>
      <c r="G59" s="363">
        <v>21614</v>
      </c>
      <c r="H59" s="361">
        <f>SUM(F59-G59)/G59</f>
        <v>-6.0146201536041451E-3</v>
      </c>
    </row>
    <row r="60" spans="1:8" s="16" customFormat="1" ht="16.8" x14ac:dyDescent="0.4">
      <c r="B60" s="281" t="s">
        <v>49</v>
      </c>
      <c r="C60" s="364">
        <f>SUM(C57:C59)</f>
        <v>606874</v>
      </c>
      <c r="D60" s="364">
        <f>SUM(D57:D59)</f>
        <v>665628</v>
      </c>
      <c r="E60" s="365">
        <f>SUM(C60-D60)/D60</f>
        <v>-8.8268522357833501E-2</v>
      </c>
      <c r="F60" s="364">
        <f>SUM(F57:F59)</f>
        <v>47486</v>
      </c>
      <c r="G60" s="364">
        <f>SUM(G57:G59)</f>
        <v>59465</v>
      </c>
      <c r="H60" s="366">
        <f>SUM(F60-G60)/G60</f>
        <v>-0.20144622887412764</v>
      </c>
    </row>
    <row r="61" spans="1:8" s="16" customFormat="1" ht="16.8" x14ac:dyDescent="0.4">
      <c r="B61" s="282"/>
      <c r="C61" s="367"/>
      <c r="D61" s="368"/>
      <c r="E61" s="369"/>
      <c r="F61" s="369"/>
      <c r="G61" s="370"/>
      <c r="H61" s="283"/>
    </row>
    <row r="62" spans="1:8" s="16" customFormat="1" ht="16.8" x14ac:dyDescent="0.4">
      <c r="B62" s="58"/>
      <c r="C62" s="371"/>
      <c r="D62" s="372"/>
      <c r="E62" s="372"/>
      <c r="F62" s="372"/>
      <c r="G62" s="373"/>
      <c r="H62" s="284"/>
    </row>
    <row r="63" spans="1:8" s="16" customFormat="1" ht="15" x14ac:dyDescent="0.25">
      <c r="A63" s="62" t="s">
        <v>67</v>
      </c>
      <c r="B63" s="58" t="s">
        <v>344</v>
      </c>
    </row>
    <row r="64" spans="1:8" s="16" customFormat="1" ht="15" x14ac:dyDescent="0.25">
      <c r="A64" s="62"/>
      <c r="B64" s="16" t="s">
        <v>359</v>
      </c>
    </row>
    <row r="65" spans="1:7" s="16" customFormat="1" ht="15" x14ac:dyDescent="0.25"/>
    <row r="66" spans="1:7" s="16" customFormat="1" ht="15" x14ac:dyDescent="0.25">
      <c r="A66" s="62" t="s">
        <v>68</v>
      </c>
      <c r="B66" s="63" t="s">
        <v>345</v>
      </c>
    </row>
    <row r="67" spans="1:7" s="16" customFormat="1" ht="15" x14ac:dyDescent="0.25">
      <c r="A67" s="62"/>
      <c r="B67" s="16" t="s">
        <v>372</v>
      </c>
    </row>
    <row r="68" spans="1:7" s="16" customFormat="1" ht="15" x14ac:dyDescent="0.25">
      <c r="A68" s="62"/>
    </row>
    <row r="69" spans="1:7" s="16" customFormat="1" ht="15" x14ac:dyDescent="0.25">
      <c r="A69" s="62" t="s">
        <v>75</v>
      </c>
      <c r="B69" s="16" t="s">
        <v>360</v>
      </c>
    </row>
    <row r="70" spans="1:7" s="16" customFormat="1" ht="15" x14ac:dyDescent="0.25">
      <c r="B70" s="16" t="s">
        <v>376</v>
      </c>
    </row>
    <row r="71" spans="1:7" s="16" customFormat="1" ht="15" x14ac:dyDescent="0.25"/>
    <row r="72" spans="1:7" s="16" customFormat="1" ht="15.6" x14ac:dyDescent="0.3">
      <c r="A72" s="221" t="s">
        <v>76</v>
      </c>
      <c r="B72" s="224" t="s">
        <v>346</v>
      </c>
      <c r="F72" s="377"/>
    </row>
    <row r="73" spans="1:7" s="16" customFormat="1" ht="15.6" x14ac:dyDescent="0.3">
      <c r="A73" s="221"/>
      <c r="B73" s="224"/>
      <c r="F73" s="377"/>
    </row>
    <row r="74" spans="1:7" s="16" customFormat="1" ht="15.6" x14ac:dyDescent="0.3">
      <c r="B74" s="16" t="s">
        <v>347</v>
      </c>
      <c r="F74" s="285"/>
    </row>
    <row r="75" spans="1:7" s="16" customFormat="1" ht="15.6" x14ac:dyDescent="0.3">
      <c r="B75" s="16" t="s">
        <v>377</v>
      </c>
      <c r="F75" s="285"/>
    </row>
    <row r="76" spans="1:7" s="16" customFormat="1" ht="15.6" x14ac:dyDescent="0.3">
      <c r="F76" s="285"/>
    </row>
    <row r="77" spans="1:7" s="71" customFormat="1" ht="17.399999999999999" x14ac:dyDescent="0.3">
      <c r="A77" s="378" t="s">
        <v>77</v>
      </c>
      <c r="B77" s="2" t="s">
        <v>78</v>
      </c>
    </row>
    <row r="78" spans="1:7" s="16" customFormat="1" ht="15" x14ac:dyDescent="0.25">
      <c r="B78" s="16" t="s">
        <v>79</v>
      </c>
    </row>
    <row r="79" spans="1:7" ht="15.6" x14ac:dyDescent="0.3">
      <c r="B79" s="81"/>
      <c r="F79" s="71"/>
      <c r="G79" s="221" t="s">
        <v>112</v>
      </c>
    </row>
    <row r="80" spans="1:7" s="71" customFormat="1" ht="24" customHeight="1" x14ac:dyDescent="0.3">
      <c r="A80" s="378" t="s">
        <v>80</v>
      </c>
      <c r="B80" s="379" t="s">
        <v>81</v>
      </c>
      <c r="E80" s="380"/>
      <c r="G80" s="254" t="s">
        <v>44</v>
      </c>
    </row>
    <row r="81" spans="1:7" ht="15.6" x14ac:dyDescent="0.3">
      <c r="G81" s="255" t="s">
        <v>348</v>
      </c>
    </row>
    <row r="82" spans="1:7" ht="15.6" x14ac:dyDescent="0.3">
      <c r="G82" s="254" t="s">
        <v>2</v>
      </c>
    </row>
    <row r="83" spans="1:7" s="16" customFormat="1" ht="15" x14ac:dyDescent="0.25">
      <c r="B83" s="16" t="s">
        <v>361</v>
      </c>
      <c r="G83" s="222">
        <v>31566</v>
      </c>
    </row>
    <row r="84" spans="1:7" s="16" customFormat="1" ht="17.399999999999999" x14ac:dyDescent="0.45">
      <c r="B84" s="16" t="s">
        <v>83</v>
      </c>
      <c r="E84" s="218"/>
      <c r="F84" s="219"/>
      <c r="G84" s="253">
        <v>5447</v>
      </c>
    </row>
    <row r="85" spans="1:7" ht="16.8" x14ac:dyDescent="0.4">
      <c r="E85" s="83"/>
      <c r="F85" s="67"/>
      <c r="G85" s="256">
        <f>SUM(G83:G84)</f>
        <v>37013</v>
      </c>
    </row>
    <row r="86" spans="1:7" s="16" customFormat="1" ht="15" x14ac:dyDescent="0.25">
      <c r="B86" s="16" t="s">
        <v>84</v>
      </c>
    </row>
    <row r="88" spans="1:7" ht="17.399999999999999" x14ac:dyDescent="0.3">
      <c r="A88" s="64" t="s">
        <v>85</v>
      </c>
      <c r="B88" s="65" t="s">
        <v>86</v>
      </c>
    </row>
    <row r="89" spans="1:7" s="16" customFormat="1" ht="15" x14ac:dyDescent="0.25">
      <c r="B89" s="63" t="s">
        <v>113</v>
      </c>
    </row>
    <row r="90" spans="1:7" ht="13.8" x14ac:dyDescent="0.25">
      <c r="B90" s="69"/>
    </row>
    <row r="91" spans="1:7" ht="18.600000000000001" x14ac:dyDescent="0.4">
      <c r="A91" s="64" t="s">
        <v>87</v>
      </c>
      <c r="B91" s="65" t="s">
        <v>88</v>
      </c>
      <c r="F91" s="67"/>
      <c r="G91" s="67"/>
    </row>
    <row r="92" spans="1:7" s="16" customFormat="1" ht="15.6" x14ac:dyDescent="0.3">
      <c r="A92" s="220"/>
      <c r="B92" s="63" t="s">
        <v>89</v>
      </c>
    </row>
    <row r="93" spans="1:7" ht="18" x14ac:dyDescent="0.35">
      <c r="A93" s="68"/>
      <c r="B93" s="84"/>
    </row>
    <row r="94" spans="1:7" ht="17.399999999999999" x14ac:dyDescent="0.3">
      <c r="A94" s="64" t="s">
        <v>90</v>
      </c>
      <c r="B94" s="65" t="s">
        <v>91</v>
      </c>
    </row>
    <row r="95" spans="1:7" ht="15.6" x14ac:dyDescent="0.3">
      <c r="A95" s="221"/>
      <c r="B95" s="63" t="s">
        <v>351</v>
      </c>
      <c r="G95" s="82"/>
    </row>
    <row r="96" spans="1:7" s="16" customFormat="1" ht="15" x14ac:dyDescent="0.25">
      <c r="G96" s="222"/>
    </row>
    <row r="97" spans="1:8" ht="15.6" x14ac:dyDescent="0.4">
      <c r="A97" s="5"/>
      <c r="B97" s="69"/>
      <c r="G97" s="85"/>
    </row>
    <row r="98" spans="1:8" ht="17.399999999999999" x14ac:dyDescent="0.3">
      <c r="A98" s="237" t="s">
        <v>92</v>
      </c>
      <c r="B98" s="238" t="s">
        <v>191</v>
      </c>
      <c r="C98" s="38"/>
      <c r="D98" s="38"/>
      <c r="E98" s="38"/>
      <c r="F98" s="38"/>
      <c r="G98" s="239"/>
      <c r="H98" s="240"/>
    </row>
    <row r="99" spans="1:8" ht="18.600000000000001" x14ac:dyDescent="0.4">
      <c r="A99" s="237"/>
      <c r="B99" s="238" t="s">
        <v>192</v>
      </c>
      <c r="C99" s="38"/>
      <c r="D99" s="38"/>
      <c r="E99" s="38"/>
      <c r="F99" s="38"/>
      <c r="G99" s="241"/>
      <c r="H99" s="242" t="s">
        <v>2</v>
      </c>
    </row>
    <row r="100" spans="1:8" s="16" customFormat="1" ht="15.6" x14ac:dyDescent="0.3">
      <c r="A100" s="243"/>
      <c r="B100" s="249" t="s">
        <v>93</v>
      </c>
      <c r="C100" s="243"/>
      <c r="D100" s="243"/>
      <c r="E100" s="243"/>
      <c r="F100" s="243"/>
      <c r="G100" s="250"/>
      <c r="H100" s="244">
        <v>5251</v>
      </c>
    </row>
    <row r="101" spans="1:8" s="16" customFormat="1" ht="15.6" x14ac:dyDescent="0.3">
      <c r="A101" s="243"/>
      <c r="B101" s="249"/>
      <c r="C101" s="243"/>
      <c r="D101" s="243"/>
      <c r="E101" s="243"/>
      <c r="F101" s="243"/>
      <c r="G101" s="250"/>
      <c r="H101" s="244"/>
    </row>
    <row r="102" spans="1:8" s="16" customFormat="1" ht="15.6" x14ac:dyDescent="0.3">
      <c r="A102" s="243"/>
      <c r="B102" s="249" t="s">
        <v>94</v>
      </c>
      <c r="C102" s="243"/>
      <c r="D102" s="243"/>
      <c r="E102" s="243"/>
      <c r="F102" s="243"/>
      <c r="G102" s="250"/>
      <c r="H102" s="244">
        <v>491</v>
      </c>
    </row>
    <row r="103" spans="1:8" s="16" customFormat="1" ht="16.8" x14ac:dyDescent="0.4">
      <c r="A103" s="243"/>
      <c r="B103" s="249" t="s">
        <v>96</v>
      </c>
      <c r="C103" s="243"/>
      <c r="D103" s="243"/>
      <c r="E103" s="243"/>
      <c r="F103" s="243"/>
      <c r="G103" s="251"/>
      <c r="H103" s="244"/>
    </row>
    <row r="104" spans="1:8" s="16" customFormat="1" ht="15" x14ac:dyDescent="0.25">
      <c r="A104" s="243"/>
      <c r="B104" s="243" t="s">
        <v>303</v>
      </c>
      <c r="D104" s="243"/>
      <c r="E104" s="243"/>
      <c r="F104" s="243"/>
      <c r="G104" s="250">
        <v>17805</v>
      </c>
      <c r="H104" s="244"/>
    </row>
    <row r="105" spans="1:8" s="16" customFormat="1" ht="16.8" x14ac:dyDescent="0.4">
      <c r="A105" s="243"/>
      <c r="B105" s="243" t="s">
        <v>304</v>
      </c>
      <c r="D105" s="243"/>
      <c r="E105" s="243"/>
      <c r="F105" s="243"/>
      <c r="G105" s="251">
        <v>262632</v>
      </c>
      <c r="H105" s="244"/>
    </row>
    <row r="106" spans="1:8" s="16" customFormat="1" ht="16.8" x14ac:dyDescent="0.4">
      <c r="A106" s="243"/>
      <c r="B106" s="243"/>
      <c r="D106" s="243"/>
      <c r="E106" s="243"/>
      <c r="F106" s="243"/>
      <c r="G106" s="251"/>
      <c r="H106" s="244">
        <f>SUM(G104:G105)</f>
        <v>280437</v>
      </c>
    </row>
    <row r="107" spans="1:8" s="16" customFormat="1" ht="15.6" x14ac:dyDescent="0.3">
      <c r="A107" s="243"/>
      <c r="B107" s="249" t="s">
        <v>97</v>
      </c>
      <c r="C107" s="243"/>
      <c r="D107" s="243"/>
      <c r="E107" s="243"/>
      <c r="F107" s="243"/>
      <c r="G107" s="250"/>
      <c r="H107" s="244"/>
    </row>
    <row r="108" spans="1:8" s="16" customFormat="1" ht="15" x14ac:dyDescent="0.25">
      <c r="A108" s="243"/>
      <c r="B108" s="243" t="s">
        <v>303</v>
      </c>
      <c r="D108" s="243"/>
      <c r="E108" s="243"/>
      <c r="F108" s="243"/>
      <c r="G108" s="250">
        <v>35692</v>
      </c>
      <c r="H108" s="244"/>
    </row>
    <row r="109" spans="1:8" s="16" customFormat="1" ht="16.8" x14ac:dyDescent="0.4">
      <c r="A109" s="243"/>
      <c r="B109" s="243" t="s">
        <v>304</v>
      </c>
      <c r="D109" s="243"/>
      <c r="E109" s="243"/>
      <c r="F109" s="243"/>
      <c r="G109" s="251">
        <v>14305</v>
      </c>
      <c r="H109" s="244"/>
    </row>
    <row r="110" spans="1:8" s="16" customFormat="1" ht="15.6" x14ac:dyDescent="0.3">
      <c r="A110" s="243"/>
      <c r="B110" s="249"/>
      <c r="C110" s="243"/>
      <c r="D110" s="243"/>
      <c r="E110" s="243"/>
      <c r="F110" s="243"/>
      <c r="G110" s="250"/>
      <c r="H110" s="244">
        <f>SUM(G108:G109)</f>
        <v>49997</v>
      </c>
    </row>
    <row r="111" spans="1:8" s="16" customFormat="1" ht="15.6" x14ac:dyDescent="0.3">
      <c r="A111" s="243"/>
      <c r="B111" s="249"/>
      <c r="C111" s="243"/>
      <c r="D111" s="243"/>
      <c r="E111" s="243"/>
      <c r="F111" s="243"/>
      <c r="G111" s="250"/>
      <c r="H111" s="244"/>
    </row>
    <row r="112" spans="1:8" s="16" customFormat="1" ht="15.6" x14ac:dyDescent="0.3">
      <c r="A112" s="243"/>
      <c r="B112" s="249" t="s">
        <v>353</v>
      </c>
      <c r="C112" s="243"/>
      <c r="D112" s="243"/>
      <c r="E112" s="243"/>
      <c r="F112" s="243"/>
      <c r="G112" s="250"/>
      <c r="H112" s="244">
        <v>23395</v>
      </c>
    </row>
    <row r="113" spans="1:8" s="16" customFormat="1" ht="15.6" x14ac:dyDescent="0.3">
      <c r="A113" s="243"/>
      <c r="B113" s="249"/>
      <c r="C113" s="243"/>
      <c r="D113" s="243"/>
      <c r="E113" s="243"/>
      <c r="F113" s="243"/>
      <c r="G113" s="250"/>
      <c r="H113" s="244"/>
    </row>
    <row r="114" spans="1:8" s="16" customFormat="1" ht="15.6" x14ac:dyDescent="0.3">
      <c r="A114" s="243"/>
      <c r="B114" s="249" t="s">
        <v>305</v>
      </c>
      <c r="C114" s="243"/>
      <c r="D114" s="243"/>
      <c r="E114" s="243"/>
      <c r="F114" s="243"/>
      <c r="G114" s="250"/>
      <c r="H114" s="244">
        <v>8750</v>
      </c>
    </row>
    <row r="115" spans="1:8" s="16" customFormat="1" ht="15.6" x14ac:dyDescent="0.3">
      <c r="A115" s="243"/>
      <c r="B115" s="249"/>
      <c r="C115" s="243"/>
      <c r="D115" s="243"/>
      <c r="E115" s="243"/>
      <c r="F115" s="243"/>
      <c r="G115" s="250"/>
      <c r="H115" s="244"/>
    </row>
    <row r="116" spans="1:8" s="16" customFormat="1" ht="16.2" thickBot="1" x14ac:dyDescent="0.35">
      <c r="A116" s="243"/>
      <c r="B116" s="249"/>
      <c r="C116" s="243"/>
      <c r="D116" s="243"/>
      <c r="E116" s="243"/>
      <c r="F116" s="243"/>
      <c r="G116" s="244"/>
      <c r="H116" s="245">
        <f>SUM(H100:H114)</f>
        <v>368321</v>
      </c>
    </row>
    <row r="117" spans="1:8" s="16" customFormat="1" ht="16.2" thickTop="1" x14ac:dyDescent="0.3">
      <c r="A117" s="243"/>
      <c r="B117" s="246" t="s">
        <v>193</v>
      </c>
      <c r="C117" s="243"/>
      <c r="D117" s="243"/>
      <c r="E117" s="243"/>
      <c r="F117" s="243"/>
      <c r="G117" s="244"/>
      <c r="H117" s="244"/>
    </row>
    <row r="118" spans="1:8" s="16" customFormat="1" ht="15.6" x14ac:dyDescent="0.3">
      <c r="A118" s="243"/>
      <c r="B118" s="249" t="s">
        <v>95</v>
      </c>
      <c r="C118" s="243"/>
      <c r="D118" s="243"/>
      <c r="E118" s="243"/>
      <c r="F118" s="243"/>
      <c r="G118" s="244"/>
      <c r="H118" s="250">
        <v>656</v>
      </c>
    </row>
    <row r="119" spans="1:8" s="16" customFormat="1" ht="15.6" x14ac:dyDescent="0.3">
      <c r="A119" s="243"/>
      <c r="B119" s="249"/>
      <c r="C119" s="243"/>
      <c r="D119" s="243"/>
      <c r="E119" s="243"/>
      <c r="F119" s="243"/>
      <c r="G119" s="244"/>
      <c r="H119" s="250"/>
    </row>
    <row r="120" spans="1:8" s="16" customFormat="1" ht="15.6" x14ac:dyDescent="0.3">
      <c r="A120" s="243"/>
      <c r="B120" s="249" t="s">
        <v>98</v>
      </c>
      <c r="C120" s="243"/>
      <c r="D120" s="243"/>
      <c r="E120" s="243"/>
      <c r="F120" s="243"/>
      <c r="G120" s="244"/>
      <c r="H120" s="250"/>
    </row>
    <row r="121" spans="1:8" s="16" customFormat="1" ht="15" x14ac:dyDescent="0.25">
      <c r="A121" s="243"/>
      <c r="B121" s="243" t="s">
        <v>303</v>
      </c>
      <c r="D121" s="243"/>
      <c r="E121" s="243"/>
      <c r="F121" s="243"/>
      <c r="G121" s="244">
        <v>210105</v>
      </c>
      <c r="H121" s="250"/>
    </row>
    <row r="122" spans="1:8" s="16" customFormat="1" ht="16.8" x14ac:dyDescent="0.4">
      <c r="A122" s="243"/>
      <c r="B122" s="243" t="s">
        <v>304</v>
      </c>
      <c r="D122" s="243"/>
      <c r="E122" s="243"/>
      <c r="F122" s="243"/>
      <c r="G122" s="247">
        <v>68662</v>
      </c>
      <c r="H122" s="250"/>
    </row>
    <row r="123" spans="1:8" s="16" customFormat="1" ht="15" x14ac:dyDescent="0.25">
      <c r="A123" s="243"/>
      <c r="B123" s="243"/>
      <c r="D123" s="243"/>
      <c r="E123" s="243"/>
      <c r="F123" s="243"/>
      <c r="G123" s="244"/>
      <c r="H123" s="250">
        <f>SUM(G121:G122)</f>
        <v>278767</v>
      </c>
    </row>
    <row r="124" spans="1:8" s="16" customFormat="1" ht="15.6" x14ac:dyDescent="0.3">
      <c r="A124" s="243"/>
      <c r="B124" s="249" t="s">
        <v>305</v>
      </c>
      <c r="C124" s="243"/>
      <c r="D124" s="243"/>
      <c r="E124" s="243"/>
      <c r="F124" s="243"/>
      <c r="G124" s="244"/>
      <c r="H124" s="250"/>
    </row>
    <row r="125" spans="1:8" s="16" customFormat="1" ht="15.6" x14ac:dyDescent="0.3">
      <c r="A125" s="243"/>
      <c r="B125" s="249"/>
      <c r="C125" s="243"/>
      <c r="D125" s="243"/>
      <c r="E125" s="243"/>
      <c r="F125" s="243"/>
      <c r="G125" s="244"/>
      <c r="H125" s="250">
        <v>6414</v>
      </c>
    </row>
    <row r="126" spans="1:8" s="16" customFormat="1" ht="15.6" thickBot="1" x14ac:dyDescent="0.3">
      <c r="A126" s="243"/>
      <c r="C126" s="243"/>
      <c r="D126" s="243"/>
      <c r="E126" s="243"/>
      <c r="F126" s="243"/>
      <c r="G126" s="244"/>
      <c r="H126" s="252">
        <f>SUM(H118:H125)</f>
        <v>285837</v>
      </c>
    </row>
    <row r="127" spans="1:8" s="16" customFormat="1" ht="16.2" thickTop="1" x14ac:dyDescent="0.3">
      <c r="G127" s="178"/>
      <c r="H127" s="223"/>
    </row>
    <row r="128" spans="1:8" s="16" customFormat="1" ht="16.2" thickBot="1" x14ac:dyDescent="0.35">
      <c r="B128" s="248" t="s">
        <v>194</v>
      </c>
      <c r="G128" s="178"/>
      <c r="H128" s="321">
        <f>SUM(H116+H126)</f>
        <v>654158</v>
      </c>
    </row>
    <row r="129" spans="1:8" s="16" customFormat="1" ht="16.2" thickTop="1" x14ac:dyDescent="0.3">
      <c r="B129" s="224"/>
      <c r="G129" s="178"/>
      <c r="H129" s="223"/>
    </row>
    <row r="130" spans="1:8" ht="13.8" x14ac:dyDescent="0.25">
      <c r="B130" s="9"/>
      <c r="G130" s="19"/>
      <c r="H130" s="79"/>
    </row>
    <row r="131" spans="1:8" ht="13.8" x14ac:dyDescent="0.25">
      <c r="B131" s="9"/>
      <c r="G131" s="19"/>
      <c r="H131" s="79"/>
    </row>
    <row r="132" spans="1:8" ht="13.8" x14ac:dyDescent="0.25">
      <c r="B132" s="9"/>
      <c r="G132" s="19"/>
      <c r="H132" s="79"/>
    </row>
    <row r="133" spans="1:8" ht="13.8" x14ac:dyDescent="0.25">
      <c r="B133" s="9"/>
      <c r="G133" s="19"/>
      <c r="H133" s="79"/>
    </row>
    <row r="134" spans="1:8" ht="17.399999999999999" x14ac:dyDescent="0.3">
      <c r="A134" s="64" t="s">
        <v>99</v>
      </c>
      <c r="B134" s="4" t="s">
        <v>206</v>
      </c>
      <c r="H134" s="80"/>
    </row>
    <row r="135" spans="1:8" s="16" customFormat="1" ht="15.6" x14ac:dyDescent="0.3">
      <c r="A135" s="221"/>
      <c r="B135" s="63" t="s">
        <v>287</v>
      </c>
    </row>
    <row r="136" spans="1:8" s="16" customFormat="1" ht="15.6" x14ac:dyDescent="0.3">
      <c r="A136" s="221"/>
      <c r="B136" s="225" t="s">
        <v>288</v>
      </c>
      <c r="F136" s="62"/>
      <c r="G136" s="62"/>
    </row>
    <row r="137" spans="1:8" s="16" customFormat="1" ht="15.6" x14ac:dyDescent="0.3">
      <c r="A137" s="221"/>
      <c r="B137" s="225" t="s">
        <v>295</v>
      </c>
      <c r="F137" s="62"/>
      <c r="G137" s="62"/>
    </row>
    <row r="138" spans="1:8" s="16" customFormat="1" ht="15.6" x14ac:dyDescent="0.3">
      <c r="A138" s="221"/>
      <c r="B138" s="225" t="s">
        <v>296</v>
      </c>
      <c r="F138" s="226"/>
      <c r="G138" s="226"/>
    </row>
    <row r="139" spans="1:8" s="16" customFormat="1" ht="15.6" x14ac:dyDescent="0.3">
      <c r="A139" s="221"/>
      <c r="B139" s="63"/>
      <c r="F139" s="226"/>
      <c r="G139" s="226"/>
    </row>
    <row r="140" spans="1:8" s="16" customFormat="1" ht="16.2" thickBot="1" x14ac:dyDescent="0.35">
      <c r="A140" s="221"/>
      <c r="B140" s="63" t="s">
        <v>352</v>
      </c>
      <c r="F140" s="226"/>
      <c r="G140" s="226"/>
    </row>
    <row r="141" spans="1:8" s="16" customFormat="1" ht="15.6" x14ac:dyDescent="0.3">
      <c r="A141" s="221"/>
      <c r="B141" s="381"/>
      <c r="C141" s="390" t="s">
        <v>290</v>
      </c>
      <c r="D141" s="390" t="s">
        <v>291</v>
      </c>
      <c r="E141" s="382" t="s">
        <v>292</v>
      </c>
      <c r="F141" s="397" t="s">
        <v>301</v>
      </c>
      <c r="G141" s="226"/>
    </row>
    <row r="142" spans="1:8" s="16" customFormat="1" ht="15.6" x14ac:dyDescent="0.3">
      <c r="A142" s="221"/>
      <c r="B142" s="383"/>
      <c r="C142" s="391" t="s">
        <v>2</v>
      </c>
      <c r="D142" s="391" t="s">
        <v>2</v>
      </c>
      <c r="E142" s="272" t="s">
        <v>2</v>
      </c>
      <c r="F142" s="398" t="s">
        <v>2</v>
      </c>
      <c r="G142" s="226"/>
    </row>
    <row r="143" spans="1:8" s="16" customFormat="1" ht="15.6" x14ac:dyDescent="0.3">
      <c r="A143" s="221"/>
      <c r="B143" s="384" t="s">
        <v>289</v>
      </c>
      <c r="C143" s="392"/>
      <c r="D143" s="392"/>
      <c r="E143" s="58"/>
      <c r="F143" s="399"/>
      <c r="G143" s="226"/>
    </row>
    <row r="144" spans="1:8" s="16" customFormat="1" ht="15.6" x14ac:dyDescent="0.3">
      <c r="A144" s="221"/>
      <c r="B144" s="385"/>
      <c r="C144" s="393"/>
      <c r="D144" s="395"/>
      <c r="E144" s="387"/>
      <c r="F144" s="395"/>
      <c r="G144" s="226"/>
    </row>
    <row r="145" spans="1:8" s="16" customFormat="1" ht="15.6" x14ac:dyDescent="0.3">
      <c r="A145" s="221"/>
      <c r="B145" s="385" t="s">
        <v>300</v>
      </c>
      <c r="C145" s="393">
        <v>0</v>
      </c>
      <c r="D145" s="395">
        <v>0</v>
      </c>
      <c r="E145" s="387">
        <v>1860</v>
      </c>
      <c r="F145" s="395">
        <f t="shared" ref="F145:F150" si="0">SUM(C145:E145)</f>
        <v>1860</v>
      </c>
      <c r="G145" s="226"/>
    </row>
    <row r="146" spans="1:8" s="16" customFormat="1" ht="15.6" x14ac:dyDescent="0.3">
      <c r="A146" s="221"/>
      <c r="B146" s="385"/>
      <c r="C146" s="393"/>
      <c r="D146" s="395"/>
      <c r="E146" s="387"/>
      <c r="F146" s="395"/>
      <c r="G146" s="226"/>
    </row>
    <row r="147" spans="1:8" s="16" customFormat="1" ht="15.6" x14ac:dyDescent="0.3">
      <c r="A147" s="221"/>
      <c r="B147" s="384" t="s">
        <v>294</v>
      </c>
      <c r="C147" s="393"/>
      <c r="D147" s="395"/>
      <c r="E147" s="387"/>
      <c r="F147" s="395">
        <f t="shared" si="0"/>
        <v>0</v>
      </c>
      <c r="G147" s="226"/>
    </row>
    <row r="148" spans="1:8" s="16" customFormat="1" ht="15.6" x14ac:dyDescent="0.3">
      <c r="A148" s="221"/>
      <c r="B148" s="385" t="s">
        <v>293</v>
      </c>
      <c r="C148" s="393">
        <v>0</v>
      </c>
      <c r="D148" s="395">
        <v>248</v>
      </c>
      <c r="E148" s="387">
        <v>0</v>
      </c>
      <c r="F148" s="395">
        <f t="shared" si="0"/>
        <v>248</v>
      </c>
      <c r="G148" s="226"/>
    </row>
    <row r="149" spans="1:8" s="16" customFormat="1" ht="15.6" x14ac:dyDescent="0.3">
      <c r="A149" s="221"/>
      <c r="B149" s="385"/>
      <c r="C149" s="393"/>
      <c r="D149" s="395"/>
      <c r="E149" s="386"/>
      <c r="F149" s="395"/>
      <c r="G149" s="226"/>
    </row>
    <row r="150" spans="1:8" s="16" customFormat="1" ht="16.2" thickBot="1" x14ac:dyDescent="0.35">
      <c r="A150" s="221"/>
      <c r="B150" s="388" t="s">
        <v>302</v>
      </c>
      <c r="C150" s="394">
        <v>0</v>
      </c>
      <c r="D150" s="396">
        <v>0</v>
      </c>
      <c r="E150" s="389">
        <v>47</v>
      </c>
      <c r="F150" s="396">
        <f t="shared" si="0"/>
        <v>47</v>
      </c>
      <c r="G150" s="226"/>
    </row>
    <row r="151" spans="1:8" s="16" customFormat="1" ht="15.6" x14ac:dyDescent="0.3">
      <c r="A151" s="221"/>
      <c r="B151" s="63"/>
      <c r="G151" s="226"/>
      <c r="H151" s="226"/>
    </row>
    <row r="152" spans="1:8" s="16" customFormat="1" ht="15.6" x14ac:dyDescent="0.3">
      <c r="A152" s="221"/>
      <c r="B152" s="63" t="s">
        <v>209</v>
      </c>
    </row>
    <row r="153" spans="1:8" ht="17.399999999999999" x14ac:dyDescent="0.3">
      <c r="A153" s="64"/>
    </row>
    <row r="154" spans="1:8" ht="17.399999999999999" x14ac:dyDescent="0.3">
      <c r="A154" s="64" t="s">
        <v>100</v>
      </c>
      <c r="B154" s="65" t="s">
        <v>101</v>
      </c>
    </row>
    <row r="155" spans="1:8" s="16" customFormat="1" ht="15" x14ac:dyDescent="0.25">
      <c r="B155" s="63" t="s">
        <v>203</v>
      </c>
    </row>
    <row r="156" spans="1:8" ht="13.8" x14ac:dyDescent="0.25">
      <c r="B156" s="69"/>
    </row>
    <row r="157" spans="1:8" ht="17.399999999999999" x14ac:dyDescent="0.3">
      <c r="A157" s="64" t="s">
        <v>102</v>
      </c>
      <c r="B157" s="66" t="s">
        <v>103</v>
      </c>
    </row>
    <row r="158" spans="1:8" s="16" customFormat="1" ht="15" x14ac:dyDescent="0.25">
      <c r="B158" s="16" t="s">
        <v>375</v>
      </c>
    </row>
    <row r="159" spans="1:8" s="16" customFormat="1" ht="15" x14ac:dyDescent="0.25">
      <c r="B159" s="16" t="s">
        <v>354</v>
      </c>
    </row>
    <row r="161" spans="1:9" ht="17.399999999999999" x14ac:dyDescent="0.3">
      <c r="A161" s="64" t="s">
        <v>104</v>
      </c>
      <c r="B161" s="65" t="s">
        <v>105</v>
      </c>
    </row>
    <row r="162" spans="1:9" s="16" customFormat="1" ht="15.6" x14ac:dyDescent="0.3">
      <c r="B162" s="63" t="s">
        <v>106</v>
      </c>
      <c r="F162" s="221" t="s">
        <v>82</v>
      </c>
      <c r="G162" s="254" t="s">
        <v>324</v>
      </c>
    </row>
    <row r="163" spans="1:9" s="16" customFormat="1" ht="15.6" x14ac:dyDescent="0.3">
      <c r="B163" s="63"/>
      <c r="C163" s="286"/>
      <c r="F163" s="255" t="s">
        <v>348</v>
      </c>
      <c r="G163" s="255" t="s">
        <v>348</v>
      </c>
    </row>
    <row r="164" spans="1:9" s="16" customFormat="1" ht="22.5" customHeight="1" x14ac:dyDescent="0.4">
      <c r="A164" s="62" t="s">
        <v>107</v>
      </c>
      <c r="B164" s="63" t="s">
        <v>108</v>
      </c>
      <c r="F164" s="287">
        <f>SUM('Condensed IS-31.3.2014'!G38)</f>
        <v>38609.741697572201</v>
      </c>
      <c r="G164" s="288">
        <f>SUM('Condensed IS-31.3.2014'!L38)</f>
        <v>159929</v>
      </c>
    </row>
    <row r="165" spans="1:9" s="16" customFormat="1" ht="31.8" x14ac:dyDescent="0.4">
      <c r="A165" s="62" t="s">
        <v>109</v>
      </c>
      <c r="B165" s="289" t="s">
        <v>115</v>
      </c>
      <c r="C165" s="62"/>
      <c r="D165" s="62"/>
      <c r="E165" s="62"/>
      <c r="F165" s="288">
        <f>SUM('Condensed IS-31.3.2014'!G43)</f>
        <v>1200485</v>
      </c>
      <c r="G165" s="288">
        <f>SUM('Condensed IS-31.3.2014'!L43)</f>
        <v>1159547</v>
      </c>
    </row>
    <row r="166" spans="1:9" s="16" customFormat="1" ht="15.6" thickBot="1" x14ac:dyDescent="0.3">
      <c r="A166" s="290"/>
      <c r="B166" s="63" t="s">
        <v>110</v>
      </c>
      <c r="C166" s="62"/>
      <c r="D166" s="62"/>
      <c r="E166" s="62"/>
      <c r="F166" s="291">
        <f>SUM(F164/F165)*100</f>
        <v>3.2161786026124606</v>
      </c>
      <c r="G166" s="291">
        <f>SUM(G164/G165)*100</f>
        <v>13.79236891648204</v>
      </c>
    </row>
    <row r="167" spans="1:9" ht="14.4" thickTop="1" x14ac:dyDescent="0.25">
      <c r="A167" s="70"/>
      <c r="B167" s="69"/>
      <c r="C167" s="86"/>
      <c r="D167" s="86"/>
      <c r="E167" s="86"/>
    </row>
    <row r="168" spans="1:9" ht="17.399999999999999" x14ac:dyDescent="0.3">
      <c r="A168" s="64" t="s">
        <v>252</v>
      </c>
      <c r="B168" s="4" t="s">
        <v>214</v>
      </c>
    </row>
    <row r="169" spans="1:9" s="16" customFormat="1" ht="14.25" customHeight="1" x14ac:dyDescent="0.25">
      <c r="B169" s="16" t="s">
        <v>215</v>
      </c>
      <c r="G169" s="62" t="s">
        <v>2</v>
      </c>
    </row>
    <row r="170" spans="1:9" s="16" customFormat="1" ht="14.25" customHeight="1" x14ac:dyDescent="0.25">
      <c r="B170" s="16" t="s">
        <v>236</v>
      </c>
      <c r="G170" s="292">
        <v>739085</v>
      </c>
      <c r="I170" s="227"/>
    </row>
    <row r="171" spans="1:9" s="16" customFormat="1" ht="16.8" x14ac:dyDescent="0.4">
      <c r="B171" s="16" t="s">
        <v>234</v>
      </c>
      <c r="G171" s="253">
        <v>64584</v>
      </c>
      <c r="I171" s="227"/>
    </row>
    <row r="172" spans="1:9" s="16" customFormat="1" ht="15" x14ac:dyDescent="0.25">
      <c r="G172" s="226">
        <f>SUM(G170:G171)</f>
        <v>803669</v>
      </c>
      <c r="I172" s="227"/>
    </row>
    <row r="173" spans="1:9" s="16" customFormat="1" ht="15" x14ac:dyDescent="0.25">
      <c r="B173" s="16" t="s">
        <v>216</v>
      </c>
      <c r="G173" s="226"/>
      <c r="I173" s="227"/>
    </row>
    <row r="174" spans="1:9" s="16" customFormat="1" ht="15" x14ac:dyDescent="0.25">
      <c r="B174" s="16" t="s">
        <v>235</v>
      </c>
      <c r="F174" s="293"/>
      <c r="G174" s="294">
        <v>31141</v>
      </c>
      <c r="I174" s="227"/>
    </row>
    <row r="175" spans="1:9" s="16" customFormat="1" ht="15" x14ac:dyDescent="0.25">
      <c r="G175" s="226">
        <f>SUM(G172:G174)</f>
        <v>834810</v>
      </c>
      <c r="I175" s="227"/>
    </row>
    <row r="176" spans="1:9" s="16" customFormat="1" ht="15" x14ac:dyDescent="0.25">
      <c r="B176" s="16" t="s">
        <v>217</v>
      </c>
      <c r="G176" s="292">
        <v>-112010</v>
      </c>
      <c r="I176" s="227"/>
    </row>
    <row r="177" spans="2:9" s="16" customFormat="1" ht="15.6" thickBot="1" x14ac:dyDescent="0.3">
      <c r="B177" s="16" t="s">
        <v>218</v>
      </c>
      <c r="G177" s="295">
        <f>SUM(G175+G176)</f>
        <v>722800</v>
      </c>
      <c r="I177" s="227"/>
    </row>
    <row r="178" spans="2:9" ht="13.8" thickTop="1" x14ac:dyDescent="0.25"/>
    <row r="180" spans="2:9" x14ac:dyDescent="0.25">
      <c r="G180" s="35"/>
    </row>
  </sheetData>
  <printOptions horizontalCentered="1"/>
  <pageMargins left="0.49803149600000002" right="0.24803149599999999" top="0.7" bottom="0.25" header="0.511811023622047" footer="1.1811024E-2"/>
  <pageSetup paperSize="9" scale="73" fitToHeight="4" orientation="landscape" r:id="rId1"/>
  <headerFooter alignWithMargins="0"/>
  <rowBreaks count="2" manualBreakCount="2">
    <brk id="49" max="16383" man="1"/>
    <brk id="1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Condensed IS-31.3.2014</vt:lpstr>
      <vt:lpstr>Condensed BS-31.3.2014</vt:lpstr>
      <vt:lpstr>Condensed SCI-31.3.2014</vt:lpstr>
      <vt:lpstr>Condensed Equity-31.3.2014</vt:lpstr>
      <vt:lpstr>Condensed CF-31.3.2014</vt:lpstr>
      <vt:lpstr>IFS Notes-31.3.2014</vt:lpstr>
      <vt:lpstr>KLSE notes-31.3.2014</vt:lpstr>
      <vt:lpstr>Sheet1</vt:lpstr>
      <vt:lpstr>'IFS Notes-31.3.2014'!Print_Area</vt:lpstr>
    </vt:vector>
  </TitlesOfParts>
  <Company>QL Feed Sdn. Bhd.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 Feed</dc:creator>
  <cp:lastModifiedBy>wy</cp:lastModifiedBy>
  <cp:lastPrinted>2014-05-27T08:46:59Z</cp:lastPrinted>
  <dcterms:created xsi:type="dcterms:W3CDTF">2005-06-25T00:58:02Z</dcterms:created>
  <dcterms:modified xsi:type="dcterms:W3CDTF">2014-05-27T08:47:11Z</dcterms:modified>
</cp:coreProperties>
</file>